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mc:AlternateContent xmlns:mc="http://schemas.openxmlformats.org/markup-compatibility/2006">
    <mc:Choice Requires="x15">
      <x15ac:absPath xmlns:x15ac="http://schemas.microsoft.com/office/spreadsheetml/2010/11/ac" url="https://englandhockey-my.sharepoint.com/personal/stephen_tabb_englandhockey_co_uk/Documents/Documents/Documents/999. Websites/3. Club Portal/Clubmark Docs/People/Statement 11/"/>
    </mc:Choice>
  </mc:AlternateContent>
  <xr:revisionPtr revIDLastSave="102" documentId="8_{D61CFD8E-FA68-42DD-BCA7-988EB3060165}" xr6:coauthVersionLast="47" xr6:coauthVersionMax="47" xr10:uidLastSave="{6DD481AF-24FB-4949-B1D8-3733CF232747}"/>
  <workbookProtection workbookAlgorithmName="SHA-512" workbookHashValue="DJqgEJ5vcnegjnoW6cLM+eKr3PY5QqT+MovnsdxxnRPM0VrQlvtaJhEv/3MAstF/pcCvDbBUvSFMgCFE5vBFCw==" workbookSaltValue="RmHeqslmGjpF/i1BMy3P8g==" workbookSpinCount="100000" lockStructure="1"/>
  <bookViews>
    <workbookView xWindow="-108" yWindow="-108" windowWidth="23256" windowHeight="12576" tabRatio="686" xr2:uid="{00000000-000D-0000-FFFF-FFFF00000000}"/>
  </bookViews>
  <sheets>
    <sheet name="Instructions" sheetId="2" r:id="rId1"/>
    <sheet name="Current Coaches" sheetId="1" r:id="rId2"/>
    <sheet name="Current Others" sheetId="25" r:id="rId3"/>
    <sheet name="Current Umpires" sheetId="20" r:id="rId4"/>
    <sheet name="Current Training and Matches" sheetId="3" r:id="rId5"/>
    <sheet name="Calc Sheet" sheetId="6" state="hidden" r:id="rId6"/>
    <sheet name="Players Table" sheetId="14" state="hidden" r:id="rId7"/>
    <sheet name="Teams Table" sheetId="23" state="hidden" r:id="rId8"/>
    <sheet name="Coach Data Calcs" sheetId="13" state="hidden" r:id="rId9"/>
    <sheet name="Umpire Data Calcs" sheetId="22" state="hidden" r:id="rId10"/>
    <sheet name="Summary Sheet Coaches" sheetId="15" r:id="rId11"/>
    <sheet name="Summary Sheet Umpires" sheetId="21" r:id="rId12"/>
    <sheet name="Coach Development Needs" sheetId="4" r:id="rId13"/>
    <sheet name="Umpire Development Needs" sheetId="24" r:id="rId14"/>
    <sheet name="Action Plan" sheetId="16" r:id="rId15"/>
    <sheet name="Safeguarding" sheetId="17" state="hidden" r:id="rId16"/>
    <sheet name="Safeguarding Calc" sheetId="18" state="hidden" r:id="rId17"/>
  </sheets>
  <definedNames>
    <definedName name="_xlnm._FilterDatabase" localSheetId="1" hidden="1">'Current Coaches'!$D$7:$Q$79</definedName>
    <definedName name="_xlnm._FilterDatabase" localSheetId="2" hidden="1">'Current Others'!$D$7:$I$79</definedName>
    <definedName name="_xlnm._FilterDatabase" localSheetId="3" hidden="1">'Current Umpires'!$D$7:$G$79</definedName>
    <definedName name="_xlnm.Print_Area" localSheetId="10">'Summary Sheet Coaches'!$A$1:$S$103</definedName>
    <definedName name="_xlnm.Print_Area" localSheetId="11">'Summary Sheet Umpires'!$A$1:$S$103</definedName>
    <definedName name="Safe_List" localSheetId="2">OFFSET(Safeguarding!$A$2,0,MATCH('Current Others'!$F1,Safeguarding!$A$1:$D$1,0)-1,COUNTA(OFFSET(Safeguarding!$A$1,0,MATCH('Current Others'!$F1,Safeguarding!$A$1:$D$1,0)-1,10,1))-1,1)</definedName>
    <definedName name="Safe_List" localSheetId="3">OFFSET(Safeguarding!$A$2,0,MATCH('Current Umpires'!$F1,Safeguarding!$A$1:$D$1,0)-1,COUNTA(OFFSET(Safeguarding!$A$1,0,MATCH('Current Umpires'!$F1,Safeguarding!$A$1:$D$1,0)-1,10,1))-1,1)</definedName>
    <definedName name="Safe_List">OFFSET(Safeguarding!$A$2,0,MATCH('Current Coaches'!$F1,Safeguarding!$A$1:$D$1,0)-1,COUNTA(OFFSET(Safeguarding!$A$1,0,MATCH('Current Coaches'!$F1,Safeguarding!$A$1:$D$1,0)-1,10,1))-1,1)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25" l="1"/>
  <c r="P9" i="25"/>
  <c r="O10" i="25"/>
  <c r="P10" i="25"/>
  <c r="O11" i="25"/>
  <c r="P11" i="25"/>
  <c r="O12" i="25"/>
  <c r="P12" i="25"/>
  <c r="O13" i="25"/>
  <c r="P13" i="25"/>
  <c r="O14" i="25"/>
  <c r="P14" i="25"/>
  <c r="O15" i="25"/>
  <c r="P15" i="25"/>
  <c r="O16" i="25"/>
  <c r="P16" i="25"/>
  <c r="O17" i="25"/>
  <c r="P17" i="25"/>
  <c r="O18" i="25"/>
  <c r="P18" i="25"/>
  <c r="O19" i="25"/>
  <c r="P19" i="25"/>
  <c r="O20" i="25"/>
  <c r="P20" i="25"/>
  <c r="O21" i="25"/>
  <c r="P21" i="25"/>
  <c r="O22" i="25"/>
  <c r="P22" i="25"/>
  <c r="O23" i="25"/>
  <c r="P23" i="25"/>
  <c r="O24" i="25"/>
  <c r="P24" i="25"/>
  <c r="O25" i="25"/>
  <c r="P25" i="25"/>
  <c r="O26" i="25"/>
  <c r="P26" i="25"/>
  <c r="O27" i="25"/>
  <c r="P27" i="25"/>
  <c r="O28" i="25"/>
  <c r="P28" i="25"/>
  <c r="O29" i="25"/>
  <c r="P29" i="25"/>
  <c r="O30" i="25"/>
  <c r="P30" i="25"/>
  <c r="O31" i="25"/>
  <c r="P31" i="25"/>
  <c r="O32" i="25"/>
  <c r="P32" i="25"/>
  <c r="O33" i="25"/>
  <c r="P33" i="25"/>
  <c r="O34" i="25"/>
  <c r="P34" i="25"/>
  <c r="O35" i="25"/>
  <c r="P35" i="25"/>
  <c r="O36" i="25"/>
  <c r="P36" i="25"/>
  <c r="O37" i="25"/>
  <c r="P37" i="25"/>
  <c r="O38" i="25"/>
  <c r="P38" i="25"/>
  <c r="O39" i="25"/>
  <c r="P39" i="25"/>
  <c r="O40" i="25"/>
  <c r="P40" i="25"/>
  <c r="O41" i="25"/>
  <c r="P41" i="25"/>
  <c r="O42" i="25"/>
  <c r="P42" i="25"/>
  <c r="O43" i="25"/>
  <c r="P43" i="25"/>
  <c r="O44" i="25"/>
  <c r="P44" i="25"/>
  <c r="O45" i="25"/>
  <c r="P45" i="25"/>
  <c r="O46" i="25"/>
  <c r="P46" i="25"/>
  <c r="O47" i="25"/>
  <c r="P47" i="25"/>
  <c r="O48" i="25"/>
  <c r="P48" i="25"/>
  <c r="O49" i="25"/>
  <c r="P49" i="25"/>
  <c r="O50" i="25"/>
  <c r="P50" i="25"/>
  <c r="O51" i="25"/>
  <c r="P51" i="25"/>
  <c r="O52" i="25"/>
  <c r="P52" i="25"/>
  <c r="O53" i="25"/>
  <c r="P53" i="25"/>
  <c r="O54" i="25"/>
  <c r="P54" i="25"/>
  <c r="O55" i="25"/>
  <c r="P55" i="25"/>
  <c r="O56" i="25"/>
  <c r="P56" i="25"/>
  <c r="O57" i="25"/>
  <c r="P57" i="25"/>
  <c r="O58" i="25"/>
  <c r="P58" i="25"/>
  <c r="O59" i="25"/>
  <c r="P59" i="25"/>
  <c r="O60" i="25"/>
  <c r="P60" i="25"/>
  <c r="O61" i="25"/>
  <c r="P61" i="25"/>
  <c r="O62" i="25"/>
  <c r="P62" i="25"/>
  <c r="O63" i="25"/>
  <c r="P63" i="25"/>
  <c r="O64" i="25"/>
  <c r="P64" i="25"/>
  <c r="O65" i="25"/>
  <c r="P65" i="25"/>
  <c r="O66" i="25"/>
  <c r="P66" i="25"/>
  <c r="O67" i="25"/>
  <c r="P67" i="25"/>
  <c r="O68" i="25"/>
  <c r="P68" i="25"/>
  <c r="O69" i="25"/>
  <c r="P69" i="25"/>
  <c r="O70" i="25"/>
  <c r="P70" i="25"/>
  <c r="O71" i="25"/>
  <c r="P71" i="25"/>
  <c r="O72" i="25"/>
  <c r="P72" i="25"/>
  <c r="O73" i="25"/>
  <c r="P73" i="25"/>
  <c r="O74" i="25"/>
  <c r="P74" i="25"/>
  <c r="O75" i="25"/>
  <c r="P75" i="25"/>
  <c r="O76" i="25"/>
  <c r="P76" i="25"/>
  <c r="O77" i="25"/>
  <c r="P77" i="25"/>
  <c r="O78" i="25"/>
  <c r="P78" i="25"/>
  <c r="O79" i="25"/>
  <c r="P79" i="25"/>
  <c r="P8" i="25"/>
  <c r="O8" i="25"/>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60" i="1"/>
  <c r="W60" i="1"/>
  <c r="X59" i="1"/>
  <c r="W59" i="1"/>
  <c r="X58" i="1"/>
  <c r="W58" i="1"/>
  <c r="X57" i="1"/>
  <c r="W57" i="1"/>
  <c r="X56" i="1"/>
  <c r="W56" i="1"/>
  <c r="X55" i="1"/>
  <c r="W55" i="1"/>
  <c r="X54" i="1"/>
  <c r="W54" i="1"/>
  <c r="X53" i="1"/>
  <c r="W53" i="1"/>
  <c r="X52" i="1"/>
  <c r="W52" i="1"/>
  <c r="X51" i="1"/>
  <c r="W51" i="1"/>
  <c r="X50" i="1"/>
  <c r="W50" i="1"/>
  <c r="X49" i="1"/>
  <c r="W49" i="1"/>
  <c r="X48" i="1"/>
  <c r="W48" i="1"/>
  <c r="X47" i="1"/>
  <c r="W47" i="1"/>
  <c r="X46" i="1"/>
  <c r="W46" i="1"/>
  <c r="X45" i="1"/>
  <c r="W45" i="1"/>
  <c r="X44" i="1"/>
  <c r="W44" i="1"/>
  <c r="X43" i="1"/>
  <c r="W43" i="1"/>
  <c r="X42" i="1"/>
  <c r="W42" i="1"/>
  <c r="X41" i="1"/>
  <c r="W41" i="1"/>
  <c r="X40" i="1"/>
  <c r="W40" i="1"/>
  <c r="X39" i="1"/>
  <c r="W39" i="1"/>
  <c r="X38" i="1"/>
  <c r="W38" i="1"/>
  <c r="X37" i="1"/>
  <c r="W37" i="1"/>
  <c r="X36" i="1"/>
  <c r="W36" i="1"/>
  <c r="X35" i="1"/>
  <c r="W35" i="1"/>
  <c r="X34" i="1"/>
  <c r="W34" i="1"/>
  <c r="X33" i="1"/>
  <c r="W33" i="1"/>
  <c r="X32" i="1"/>
  <c r="W32" i="1"/>
  <c r="X31" i="1"/>
  <c r="W31" i="1"/>
  <c r="X30" i="1"/>
  <c r="W30" i="1"/>
  <c r="X29" i="1"/>
  <c r="W29" i="1"/>
  <c r="X28" i="1"/>
  <c r="W28" i="1"/>
  <c r="X27" i="1"/>
  <c r="W27" i="1"/>
  <c r="X26" i="1"/>
  <c r="W26" i="1"/>
  <c r="X25" i="1"/>
  <c r="W25" i="1"/>
  <c r="X24" i="1"/>
  <c r="W24" i="1"/>
  <c r="X23" i="1"/>
  <c r="W23" i="1"/>
  <c r="X22" i="1"/>
  <c r="W22" i="1"/>
  <c r="X21" i="1"/>
  <c r="W21" i="1"/>
  <c r="X20" i="1"/>
  <c r="W20" i="1"/>
  <c r="X19" i="1"/>
  <c r="W19" i="1"/>
  <c r="X18" i="1"/>
  <c r="W18" i="1"/>
  <c r="X17" i="1"/>
  <c r="W17" i="1"/>
  <c r="X16" i="1"/>
  <c r="W16" i="1"/>
  <c r="X15" i="1"/>
  <c r="W15" i="1"/>
  <c r="X14" i="1"/>
  <c r="W14" i="1"/>
  <c r="X13" i="1"/>
  <c r="W13" i="1"/>
  <c r="X12" i="1"/>
  <c r="W12" i="1"/>
  <c r="X11" i="1"/>
  <c r="W11" i="1"/>
  <c r="X10" i="1"/>
  <c r="W10" i="1"/>
  <c r="X9" i="1"/>
  <c r="W9" i="1"/>
  <c r="X8" i="1"/>
  <c r="W8" i="1"/>
  <c r="C4" i="25"/>
  <c r="C3" i="25"/>
  <c r="N79" i="25"/>
  <c r="M79" i="25"/>
  <c r="L79" i="25"/>
  <c r="K79" i="25"/>
  <c r="N78" i="25"/>
  <c r="M78" i="25"/>
  <c r="L78" i="25"/>
  <c r="K78" i="25"/>
  <c r="N77" i="25"/>
  <c r="M77" i="25"/>
  <c r="L77" i="25"/>
  <c r="K77" i="25"/>
  <c r="N76" i="25"/>
  <c r="M76" i="25"/>
  <c r="L76" i="25"/>
  <c r="K76" i="25"/>
  <c r="N75" i="25"/>
  <c r="M75" i="25"/>
  <c r="L75" i="25"/>
  <c r="K75" i="25"/>
  <c r="N74" i="25"/>
  <c r="M74" i="25"/>
  <c r="L74" i="25"/>
  <c r="K74" i="25"/>
  <c r="N73" i="25"/>
  <c r="M73" i="25"/>
  <c r="L73" i="25"/>
  <c r="K73" i="25"/>
  <c r="N72" i="25"/>
  <c r="M72" i="25"/>
  <c r="L72" i="25"/>
  <c r="K72" i="25"/>
  <c r="N71" i="25"/>
  <c r="M71" i="25"/>
  <c r="L71" i="25"/>
  <c r="K71" i="25"/>
  <c r="N70" i="25"/>
  <c r="M70" i="25"/>
  <c r="L70" i="25"/>
  <c r="K70" i="25"/>
  <c r="N69" i="25"/>
  <c r="M69" i="25"/>
  <c r="L69" i="25"/>
  <c r="K69" i="25"/>
  <c r="N68" i="25"/>
  <c r="M68" i="25"/>
  <c r="L68" i="25"/>
  <c r="K68" i="25"/>
  <c r="N67" i="25"/>
  <c r="M67" i="25"/>
  <c r="L67" i="25"/>
  <c r="K67" i="25"/>
  <c r="N66" i="25"/>
  <c r="M66" i="25"/>
  <c r="L66" i="25"/>
  <c r="K66" i="25"/>
  <c r="N65" i="25"/>
  <c r="M65" i="25"/>
  <c r="L65" i="25"/>
  <c r="K65" i="25"/>
  <c r="N64" i="25"/>
  <c r="M64" i="25"/>
  <c r="L64" i="25"/>
  <c r="K64" i="25"/>
  <c r="N63" i="25"/>
  <c r="M63" i="25"/>
  <c r="L63" i="25"/>
  <c r="K63" i="25"/>
  <c r="N62" i="25"/>
  <c r="M62" i="25"/>
  <c r="L62" i="25"/>
  <c r="K62" i="25"/>
  <c r="N61" i="25"/>
  <c r="M61" i="25"/>
  <c r="L61" i="25"/>
  <c r="K61" i="25"/>
  <c r="N60" i="25"/>
  <c r="M60" i="25"/>
  <c r="L60" i="25"/>
  <c r="K60" i="25"/>
  <c r="N59" i="25"/>
  <c r="M59" i="25"/>
  <c r="L59" i="25"/>
  <c r="K59" i="25"/>
  <c r="N58" i="25"/>
  <c r="M58" i="25"/>
  <c r="L58" i="25"/>
  <c r="K58" i="25"/>
  <c r="N57" i="25"/>
  <c r="M57" i="25"/>
  <c r="L57" i="25"/>
  <c r="K57" i="25"/>
  <c r="N56" i="25"/>
  <c r="M56" i="25"/>
  <c r="L56" i="25"/>
  <c r="K56" i="25"/>
  <c r="N55" i="25"/>
  <c r="M55" i="25"/>
  <c r="L55" i="25"/>
  <c r="K55" i="25"/>
  <c r="N54" i="25"/>
  <c r="M54" i="25"/>
  <c r="L54" i="25"/>
  <c r="K54" i="25"/>
  <c r="N53" i="25"/>
  <c r="M53" i="25"/>
  <c r="L53" i="25"/>
  <c r="K53" i="25"/>
  <c r="N52" i="25"/>
  <c r="M52" i="25"/>
  <c r="L52" i="25"/>
  <c r="K52" i="25"/>
  <c r="N51" i="25"/>
  <c r="M51" i="25"/>
  <c r="L51" i="25"/>
  <c r="K51" i="25"/>
  <c r="N50" i="25"/>
  <c r="M50" i="25"/>
  <c r="L50" i="25"/>
  <c r="K50" i="25"/>
  <c r="N49" i="25"/>
  <c r="M49" i="25"/>
  <c r="L49" i="25"/>
  <c r="K49" i="25"/>
  <c r="N48" i="25"/>
  <c r="M48" i="25"/>
  <c r="L48" i="25"/>
  <c r="K48" i="25"/>
  <c r="N47" i="25"/>
  <c r="M47" i="25"/>
  <c r="L47" i="25"/>
  <c r="K47" i="25"/>
  <c r="N46" i="25"/>
  <c r="M46" i="25"/>
  <c r="L46" i="25"/>
  <c r="K46" i="25"/>
  <c r="N45" i="25"/>
  <c r="M45" i="25"/>
  <c r="L45" i="25"/>
  <c r="K45" i="25"/>
  <c r="N44" i="25"/>
  <c r="M44" i="25"/>
  <c r="L44" i="25"/>
  <c r="K44" i="25"/>
  <c r="N43" i="25"/>
  <c r="M43" i="25"/>
  <c r="L43" i="25"/>
  <c r="K43" i="25"/>
  <c r="N42" i="25"/>
  <c r="M42" i="25"/>
  <c r="L42" i="25"/>
  <c r="K42" i="25"/>
  <c r="N41" i="25"/>
  <c r="M41" i="25"/>
  <c r="L41" i="25"/>
  <c r="K41" i="25"/>
  <c r="N40" i="25"/>
  <c r="M40" i="25"/>
  <c r="L40" i="25"/>
  <c r="K40" i="25"/>
  <c r="N39" i="25"/>
  <c r="M39" i="25"/>
  <c r="L39" i="25"/>
  <c r="K39" i="25"/>
  <c r="N38" i="25"/>
  <c r="M38" i="25"/>
  <c r="L38" i="25"/>
  <c r="K38" i="25"/>
  <c r="N37" i="25"/>
  <c r="M37" i="25"/>
  <c r="L37" i="25"/>
  <c r="K37" i="25"/>
  <c r="N36" i="25"/>
  <c r="M36" i="25"/>
  <c r="L36" i="25"/>
  <c r="K36" i="25"/>
  <c r="N35" i="25"/>
  <c r="M35" i="25"/>
  <c r="L35" i="25"/>
  <c r="K35" i="25"/>
  <c r="N34" i="25"/>
  <c r="M34" i="25"/>
  <c r="L34" i="25"/>
  <c r="K34" i="25"/>
  <c r="N33" i="25"/>
  <c r="M33" i="25"/>
  <c r="L33" i="25"/>
  <c r="K33" i="25"/>
  <c r="N32" i="25"/>
  <c r="M32" i="25"/>
  <c r="L32" i="25"/>
  <c r="K32" i="25"/>
  <c r="N31" i="25"/>
  <c r="M31" i="25"/>
  <c r="L31" i="25"/>
  <c r="K31" i="25"/>
  <c r="N30" i="25"/>
  <c r="M30" i="25"/>
  <c r="L30" i="25"/>
  <c r="K30" i="25"/>
  <c r="N29" i="25"/>
  <c r="M29" i="25"/>
  <c r="L29" i="25"/>
  <c r="K29" i="25"/>
  <c r="N28" i="25"/>
  <c r="M28" i="25"/>
  <c r="L28" i="25"/>
  <c r="K28" i="25"/>
  <c r="N27" i="25"/>
  <c r="M27" i="25"/>
  <c r="L27" i="25"/>
  <c r="K27" i="25"/>
  <c r="N26" i="25"/>
  <c r="M26" i="25"/>
  <c r="L26" i="25"/>
  <c r="K26" i="25"/>
  <c r="N25" i="25"/>
  <c r="M25" i="25"/>
  <c r="L25" i="25"/>
  <c r="K25" i="25"/>
  <c r="N24" i="25"/>
  <c r="M24" i="25"/>
  <c r="L24" i="25"/>
  <c r="K24" i="25"/>
  <c r="N23" i="25"/>
  <c r="M23" i="25"/>
  <c r="L23" i="25"/>
  <c r="K23" i="25"/>
  <c r="N22" i="25"/>
  <c r="M22" i="25"/>
  <c r="L22" i="25"/>
  <c r="K22" i="25"/>
  <c r="N21" i="25"/>
  <c r="M21" i="25"/>
  <c r="L21" i="25"/>
  <c r="K21" i="25"/>
  <c r="N20" i="25"/>
  <c r="M20" i="25"/>
  <c r="L20" i="25"/>
  <c r="K20" i="25"/>
  <c r="N19" i="25"/>
  <c r="M19" i="25"/>
  <c r="L19" i="25"/>
  <c r="K19" i="25"/>
  <c r="N18" i="25"/>
  <c r="M18" i="25"/>
  <c r="L18" i="25"/>
  <c r="K18" i="25"/>
  <c r="N17" i="25"/>
  <c r="M17" i="25"/>
  <c r="L17" i="25"/>
  <c r="K17" i="25"/>
  <c r="N16" i="25"/>
  <c r="M16" i="25"/>
  <c r="L16" i="25"/>
  <c r="K16" i="25"/>
  <c r="N15" i="25"/>
  <c r="M15" i="25"/>
  <c r="L15" i="25"/>
  <c r="K15" i="25"/>
  <c r="N14" i="25"/>
  <c r="M14" i="25"/>
  <c r="L14" i="25"/>
  <c r="K14" i="25"/>
  <c r="N13" i="25"/>
  <c r="M13" i="25"/>
  <c r="L13" i="25"/>
  <c r="K13" i="25"/>
  <c r="N12" i="25"/>
  <c r="M12" i="25"/>
  <c r="L12" i="25"/>
  <c r="K12" i="25"/>
  <c r="N11" i="25"/>
  <c r="M11" i="25"/>
  <c r="L11" i="25"/>
  <c r="K11" i="25"/>
  <c r="N10" i="25"/>
  <c r="M10" i="25"/>
  <c r="L10" i="25"/>
  <c r="K10" i="25"/>
  <c r="N9" i="25"/>
  <c r="M9" i="25"/>
  <c r="L9" i="25"/>
  <c r="K9" i="25"/>
  <c r="N8" i="25"/>
  <c r="M8" i="25"/>
  <c r="L8" i="25"/>
  <c r="K8" i="25"/>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V8" i="1"/>
  <c r="U8" i="1"/>
  <c r="A3" i="16" l="1"/>
  <c r="C4" i="20"/>
  <c r="C3" i="20"/>
  <c r="B3" i="24" l="1"/>
  <c r="K21" i="23"/>
  <c r="K24" i="23"/>
  <c r="K23" i="23"/>
  <c r="K22" i="23"/>
  <c r="K20" i="23"/>
  <c r="K19" i="23"/>
  <c r="K18" i="23"/>
  <c r="K17" i="23"/>
  <c r="K16" i="23"/>
  <c r="K15" i="23"/>
  <c r="H11" i="23"/>
  <c r="H10" i="23"/>
  <c r="H9" i="23"/>
  <c r="H8" i="23"/>
  <c r="H7" i="23"/>
  <c r="G7" i="23"/>
  <c r="I34" i="22"/>
  <c r="H34" i="22"/>
  <c r="G34" i="22"/>
  <c r="F34" i="22"/>
  <c r="J79" i="20"/>
  <c r="I79" i="20"/>
  <c r="H79" i="20"/>
  <c r="J78" i="20"/>
  <c r="I78" i="20"/>
  <c r="H78" i="20"/>
  <c r="J77" i="20"/>
  <c r="I77" i="20"/>
  <c r="H77" i="20"/>
  <c r="J76" i="20"/>
  <c r="I76" i="20"/>
  <c r="H76" i="20"/>
  <c r="J75" i="20"/>
  <c r="I75" i="20"/>
  <c r="H75" i="20"/>
  <c r="J74" i="20"/>
  <c r="I74" i="20"/>
  <c r="H74" i="20"/>
  <c r="J73" i="20"/>
  <c r="I73" i="20"/>
  <c r="H73" i="20"/>
  <c r="J72" i="20"/>
  <c r="I72" i="20"/>
  <c r="H72" i="20"/>
  <c r="J71" i="20"/>
  <c r="I71" i="20"/>
  <c r="H71" i="20"/>
  <c r="J70" i="20"/>
  <c r="I70" i="20"/>
  <c r="H70" i="20"/>
  <c r="J69" i="20"/>
  <c r="I69" i="20"/>
  <c r="H69" i="20"/>
  <c r="J68" i="20"/>
  <c r="I68" i="20"/>
  <c r="H68" i="20"/>
  <c r="J67" i="20"/>
  <c r="I67" i="20"/>
  <c r="H67" i="20"/>
  <c r="J66" i="20"/>
  <c r="I66" i="20"/>
  <c r="H66" i="20"/>
  <c r="J65" i="20"/>
  <c r="I65" i="20"/>
  <c r="H65" i="20"/>
  <c r="J64" i="20"/>
  <c r="I64" i="20"/>
  <c r="H64" i="20"/>
  <c r="J63" i="20"/>
  <c r="I63" i="20"/>
  <c r="H63" i="20"/>
  <c r="J62" i="20"/>
  <c r="I62" i="20"/>
  <c r="H62" i="20"/>
  <c r="J61" i="20"/>
  <c r="I61" i="20"/>
  <c r="H61" i="20"/>
  <c r="J60" i="20"/>
  <c r="I60" i="20"/>
  <c r="H60" i="20"/>
  <c r="J59" i="20"/>
  <c r="I59" i="20"/>
  <c r="H59" i="20"/>
  <c r="J58" i="20"/>
  <c r="I58" i="20"/>
  <c r="H58" i="20"/>
  <c r="J57" i="20"/>
  <c r="I57" i="20"/>
  <c r="H57" i="20"/>
  <c r="J56" i="20"/>
  <c r="I56" i="20"/>
  <c r="H56" i="20"/>
  <c r="J55" i="20"/>
  <c r="I55" i="20"/>
  <c r="H55" i="20"/>
  <c r="J54" i="20"/>
  <c r="I54" i="20"/>
  <c r="H54" i="20"/>
  <c r="J53" i="20"/>
  <c r="I53" i="20"/>
  <c r="H53" i="20"/>
  <c r="J52" i="20"/>
  <c r="I52" i="20"/>
  <c r="H52" i="20"/>
  <c r="J51" i="20"/>
  <c r="I51" i="20"/>
  <c r="H51" i="20"/>
  <c r="J50" i="20"/>
  <c r="I50" i="20"/>
  <c r="H50" i="20"/>
  <c r="J49" i="20"/>
  <c r="I49" i="20"/>
  <c r="H49" i="20"/>
  <c r="J48" i="20"/>
  <c r="I48" i="20"/>
  <c r="H48" i="20"/>
  <c r="J47" i="20"/>
  <c r="I47" i="20"/>
  <c r="H47" i="20"/>
  <c r="J46" i="20"/>
  <c r="I46" i="20"/>
  <c r="H46" i="20"/>
  <c r="J45" i="20"/>
  <c r="I45" i="20"/>
  <c r="H45" i="20"/>
  <c r="J44" i="20"/>
  <c r="I44" i="20"/>
  <c r="H44" i="20"/>
  <c r="J43" i="20"/>
  <c r="I43" i="20"/>
  <c r="H43" i="20"/>
  <c r="J42" i="20"/>
  <c r="I42" i="20"/>
  <c r="H42" i="20"/>
  <c r="J41" i="20"/>
  <c r="I41" i="20"/>
  <c r="H41" i="20"/>
  <c r="J40" i="20"/>
  <c r="I40" i="20"/>
  <c r="H40" i="20"/>
  <c r="J39" i="20"/>
  <c r="I39" i="20"/>
  <c r="H39" i="20"/>
  <c r="J38" i="20"/>
  <c r="I38" i="20"/>
  <c r="H38" i="20"/>
  <c r="J37" i="20"/>
  <c r="I37" i="20"/>
  <c r="H37" i="20"/>
  <c r="J36" i="20"/>
  <c r="I36" i="20"/>
  <c r="H36" i="20"/>
  <c r="J35" i="20"/>
  <c r="I35" i="20"/>
  <c r="H35" i="20"/>
  <c r="J34" i="20"/>
  <c r="I34" i="20"/>
  <c r="H34" i="20"/>
  <c r="J33" i="20"/>
  <c r="I33" i="20"/>
  <c r="H33" i="20"/>
  <c r="J32" i="20"/>
  <c r="I32" i="20"/>
  <c r="H32" i="20"/>
  <c r="J31" i="20"/>
  <c r="I31" i="20"/>
  <c r="H31" i="20"/>
  <c r="J30" i="20"/>
  <c r="I30" i="20"/>
  <c r="H30" i="20"/>
  <c r="J29" i="20"/>
  <c r="I29" i="20"/>
  <c r="H29" i="20"/>
  <c r="J28" i="20"/>
  <c r="I28" i="20"/>
  <c r="H28" i="20"/>
  <c r="J27" i="20"/>
  <c r="I27" i="20"/>
  <c r="H27" i="20"/>
  <c r="J26" i="20"/>
  <c r="I26" i="20"/>
  <c r="H26" i="20"/>
  <c r="J25" i="20"/>
  <c r="I25" i="20"/>
  <c r="H25" i="20"/>
  <c r="J24" i="20"/>
  <c r="I24" i="20"/>
  <c r="H24" i="20"/>
  <c r="J23" i="20"/>
  <c r="I23" i="20"/>
  <c r="H23" i="20"/>
  <c r="J22" i="20"/>
  <c r="I22" i="20"/>
  <c r="H22" i="20"/>
  <c r="J21" i="20"/>
  <c r="I21" i="20"/>
  <c r="H21" i="20"/>
  <c r="J20" i="20"/>
  <c r="I20" i="20"/>
  <c r="H20" i="20"/>
  <c r="J19" i="20"/>
  <c r="I19" i="20"/>
  <c r="H19" i="20"/>
  <c r="J18" i="20"/>
  <c r="I18" i="20"/>
  <c r="H18" i="20"/>
  <c r="J17" i="20"/>
  <c r="I17" i="20"/>
  <c r="H17" i="20"/>
  <c r="J16" i="20"/>
  <c r="I16" i="20"/>
  <c r="H16" i="20"/>
  <c r="J15" i="20"/>
  <c r="I15" i="20"/>
  <c r="H15" i="20"/>
  <c r="I14" i="20"/>
  <c r="J14" i="20" s="1"/>
  <c r="H14" i="20"/>
  <c r="I13" i="20"/>
  <c r="J13" i="20" s="1"/>
  <c r="H13" i="20"/>
  <c r="I12" i="20"/>
  <c r="J12" i="20" s="1"/>
  <c r="H12" i="20"/>
  <c r="I11" i="20"/>
  <c r="J11" i="20" s="1"/>
  <c r="H11" i="20"/>
  <c r="I10" i="20"/>
  <c r="J10" i="20" s="1"/>
  <c r="H10" i="20"/>
  <c r="I9" i="20"/>
  <c r="J9" i="20" s="1"/>
  <c r="H9" i="20"/>
  <c r="H8" i="20"/>
  <c r="I8" i="20"/>
  <c r="C11" i="23"/>
  <c r="D11" i="23" s="1"/>
  <c r="C10" i="23"/>
  <c r="D10" i="23" s="1"/>
  <c r="C9" i="23"/>
  <c r="D9" i="23" s="1"/>
  <c r="C8" i="23"/>
  <c r="C7" i="23"/>
  <c r="D8" i="23"/>
  <c r="C17" i="23"/>
  <c r="G16" i="23"/>
  <c r="C12" i="23"/>
  <c r="B3" i="23"/>
  <c r="B2" i="23"/>
  <c r="B12" i="22"/>
  <c r="B11" i="22"/>
  <c r="B10" i="22"/>
  <c r="B9" i="22"/>
  <c r="B8" i="22"/>
  <c r="B7" i="22"/>
  <c r="B6" i="22"/>
  <c r="B4" i="22"/>
  <c r="A4" i="22" s="1"/>
  <c r="B4" i="13"/>
  <c r="A4" i="13" s="1"/>
  <c r="B5" i="22"/>
  <c r="A5" i="22" s="1"/>
  <c r="B3" i="22"/>
  <c r="A3" i="22" s="1"/>
  <c r="B2" i="22"/>
  <c r="A2" i="22" s="1"/>
  <c r="B1" i="22"/>
  <c r="B3" i="21"/>
  <c r="B2" i="2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B3" i="15"/>
  <c r="A2" i="16"/>
  <c r="B5" i="13"/>
  <c r="A5" i="13" s="1"/>
  <c r="B3" i="13"/>
  <c r="A3" i="13" s="1"/>
  <c r="B2" i="13"/>
  <c r="A2" i="13" s="1"/>
  <c r="E2" i="6"/>
  <c r="E3" i="6"/>
  <c r="E4" i="6"/>
  <c r="E5" i="6"/>
  <c r="E6" i="6"/>
  <c r="E7" i="6"/>
  <c r="H6" i="6"/>
  <c r="H5" i="6"/>
  <c r="H4" i="6"/>
  <c r="H3" i="6"/>
  <c r="H2" i="6"/>
  <c r="R8" i="1"/>
  <c r="R9" i="1"/>
  <c r="R10" i="1"/>
  <c r="R11" i="1"/>
  <c r="R12" i="1"/>
  <c r="R13" i="1"/>
  <c r="R14" i="1"/>
  <c r="R15" i="1"/>
  <c r="R16" i="1"/>
  <c r="R17" i="1"/>
  <c r="R18" i="1"/>
  <c r="R19" i="1"/>
  <c r="R20" i="1"/>
  <c r="R21" i="1"/>
  <c r="R22" i="1"/>
  <c r="R23" i="1"/>
  <c r="R24" i="1"/>
  <c r="R25" i="1"/>
  <c r="R26" i="1"/>
  <c r="R27" i="1"/>
  <c r="R37" i="1"/>
  <c r="R28" i="1"/>
  <c r="R29" i="1"/>
  <c r="R30" i="1"/>
  <c r="R31" i="1"/>
  <c r="R32" i="1"/>
  <c r="R33" i="1"/>
  <c r="R34" i="1"/>
  <c r="R35" i="1"/>
  <c r="R36" i="1"/>
  <c r="K3" i="6"/>
  <c r="V4" i="6"/>
  <c r="K5" i="6"/>
  <c r="K6" i="6"/>
  <c r="K2" i="6"/>
  <c r="K19" i="14"/>
  <c r="C2" i="6"/>
  <c r="D2" i="6"/>
  <c r="C3" i="6"/>
  <c r="D3" i="6"/>
  <c r="C4" i="6"/>
  <c r="D4" i="6"/>
  <c r="C5" i="6"/>
  <c r="V5" i="6"/>
  <c r="D5" i="6"/>
  <c r="C6" i="6"/>
  <c r="D6" i="6"/>
  <c r="G41" i="13"/>
  <c r="H41" i="13"/>
  <c r="G42" i="13"/>
  <c r="H42" i="13"/>
  <c r="G43" i="13"/>
  <c r="H43" i="13"/>
  <c r="G44" i="13"/>
  <c r="H44" i="13"/>
  <c r="G45" i="13"/>
  <c r="H45" i="13"/>
  <c r="F45" i="13"/>
  <c r="F44" i="13"/>
  <c r="F43" i="13"/>
  <c r="F41" i="13"/>
  <c r="F42" i="13"/>
  <c r="C51" i="13"/>
  <c r="C50" i="13"/>
  <c r="C49" i="13"/>
  <c r="C48" i="13"/>
  <c r="C47" i="13"/>
  <c r="C46" i="13"/>
  <c r="C45" i="13"/>
  <c r="C44" i="13"/>
  <c r="C43" i="13"/>
  <c r="C42" i="13"/>
  <c r="C38" i="13"/>
  <c r="C39" i="13"/>
  <c r="C40" i="13"/>
  <c r="C41" i="13"/>
  <c r="C37" i="13"/>
  <c r="G16" i="14"/>
  <c r="K16" i="14"/>
  <c r="K17" i="14"/>
  <c r="K18" i="14"/>
  <c r="K20" i="14"/>
  <c r="K21" i="14"/>
  <c r="K22" i="14"/>
  <c r="K23" i="14"/>
  <c r="B3" i="4"/>
  <c r="B2" i="15"/>
  <c r="K15" i="14"/>
  <c r="B3" i="6"/>
  <c r="B4" i="6"/>
  <c r="B5" i="6"/>
  <c r="B6" i="6"/>
  <c r="B2" i="6"/>
  <c r="B3" i="14"/>
  <c r="B2" i="14"/>
  <c r="B14" i="13"/>
  <c r="B15" i="13"/>
  <c r="B16" i="13"/>
  <c r="B17" i="13"/>
  <c r="B18" i="13"/>
  <c r="B19" i="13"/>
  <c r="B20" i="13"/>
  <c r="B13" i="13"/>
  <c r="B1" i="13"/>
  <c r="B12" i="13"/>
  <c r="B11" i="13"/>
  <c r="B10" i="13"/>
  <c r="B9" i="13"/>
  <c r="B8" i="13"/>
  <c r="B7" i="13"/>
  <c r="B6" i="13"/>
  <c r="R60" i="1"/>
  <c r="R61" i="1"/>
  <c r="R62" i="1"/>
  <c r="R63" i="1"/>
  <c r="R64" i="1"/>
  <c r="R65" i="1"/>
  <c r="R66" i="1"/>
  <c r="R67" i="1"/>
  <c r="R68" i="1"/>
  <c r="R69" i="1"/>
  <c r="R70" i="1"/>
  <c r="R71" i="1"/>
  <c r="R72" i="1"/>
  <c r="R73" i="1"/>
  <c r="R74" i="1"/>
  <c r="R75" i="1"/>
  <c r="R76" i="1"/>
  <c r="R77" i="1"/>
  <c r="R78" i="1"/>
  <c r="R79" i="1"/>
  <c r="R38" i="1"/>
  <c r="R39" i="1"/>
  <c r="R40" i="1"/>
  <c r="R41" i="1"/>
  <c r="R42" i="1"/>
  <c r="R43" i="1"/>
  <c r="R44" i="1"/>
  <c r="R45" i="1"/>
  <c r="R46" i="1"/>
  <c r="R47" i="1"/>
  <c r="R48" i="1"/>
  <c r="R49" i="1"/>
  <c r="R50" i="1"/>
  <c r="R51" i="1"/>
  <c r="R52" i="1"/>
  <c r="R53" i="1"/>
  <c r="R54" i="1"/>
  <c r="R55" i="1"/>
  <c r="R56" i="1"/>
  <c r="R57" i="1"/>
  <c r="R58" i="1"/>
  <c r="R59" i="1"/>
  <c r="I5" i="6"/>
  <c r="E10" i="14"/>
  <c r="I4" i="6"/>
  <c r="E9" i="14"/>
  <c r="F5" i="6"/>
  <c r="C10" i="14"/>
  <c r="I3" i="6"/>
  <c r="E8" i="14"/>
  <c r="F2" i="6"/>
  <c r="C7" i="14"/>
  <c r="I2" i="6"/>
  <c r="E7" i="14"/>
  <c r="I6" i="6"/>
  <c r="E11" i="14"/>
  <c r="K4" i="6"/>
  <c r="L4" i="6"/>
  <c r="O6" i="6"/>
  <c r="D11" i="14"/>
  <c r="G6" i="6"/>
  <c r="O4" i="6"/>
  <c r="D9" i="14"/>
  <c r="E8" i="6"/>
  <c r="G2" i="6"/>
  <c r="V3" i="6"/>
  <c r="F6" i="6"/>
  <c r="C11" i="14"/>
  <c r="G5" i="6"/>
  <c r="F7" i="14"/>
  <c r="O5" i="6"/>
  <c r="D10" i="14"/>
  <c r="O2" i="6"/>
  <c r="D7" i="14"/>
  <c r="O3" i="6"/>
  <c r="D8" i="14"/>
  <c r="L6" i="6"/>
  <c r="G3" i="6"/>
  <c r="F11" i="14"/>
  <c r="C21" i="14"/>
  <c r="V2" i="6"/>
  <c r="H7" i="6"/>
  <c r="G4" i="6"/>
  <c r="F3" i="6"/>
  <c r="V6" i="6"/>
  <c r="B7" i="6"/>
  <c r="F4" i="6"/>
  <c r="C9" i="14"/>
  <c r="D8" i="6"/>
  <c r="C7" i="6"/>
  <c r="D7" i="6"/>
  <c r="O7" i="6"/>
  <c r="L2" i="6"/>
  <c r="R2" i="6"/>
  <c r="S2" i="6"/>
  <c r="L5" i="6"/>
  <c r="F10" i="14"/>
  <c r="C20" i="14"/>
  <c r="F9" i="14"/>
  <c r="C19" i="14"/>
  <c r="G7" i="6"/>
  <c r="F7" i="6"/>
  <c r="C8" i="14"/>
  <c r="P6" i="6"/>
  <c r="Q6" i="6"/>
  <c r="M6" i="6"/>
  <c r="N6" i="6"/>
  <c r="R6" i="6"/>
  <c r="S6" i="6"/>
  <c r="P4" i="6"/>
  <c r="Q4" i="6"/>
  <c r="M4" i="6"/>
  <c r="N4" i="6"/>
  <c r="R4" i="6"/>
  <c r="S4" i="6"/>
  <c r="C17" i="14"/>
  <c r="F8" i="14"/>
  <c r="C18" i="14"/>
  <c r="L3" i="6"/>
  <c r="K7" i="6"/>
  <c r="L7" i="6"/>
  <c r="T4" i="6"/>
  <c r="G9" i="14"/>
  <c r="T6" i="6"/>
  <c r="G11" i="14"/>
  <c r="T2" i="6"/>
  <c r="G7" i="14"/>
  <c r="P2" i="6"/>
  <c r="Q2" i="6"/>
  <c r="M2" i="6"/>
  <c r="N2" i="6"/>
  <c r="M5" i="6"/>
  <c r="N5" i="6"/>
  <c r="P5" i="6"/>
  <c r="Q5" i="6"/>
  <c r="R5" i="6"/>
  <c r="S5" i="6"/>
  <c r="C12" i="14"/>
  <c r="R7" i="6"/>
  <c r="S7" i="6"/>
  <c r="T7" i="6"/>
  <c r="F12" i="14"/>
  <c r="P7" i="6"/>
  <c r="M7" i="6"/>
  <c r="N7" i="6"/>
  <c r="R3" i="6"/>
  <c r="S3" i="6"/>
  <c r="M3" i="6"/>
  <c r="N3" i="6"/>
  <c r="P3" i="6"/>
  <c r="Q3" i="6"/>
  <c r="E17" i="14"/>
  <c r="H7" i="14"/>
  <c r="E21" i="14"/>
  <c r="H11" i="14"/>
  <c r="G21" i="14"/>
  <c r="E19" i="14"/>
  <c r="H9" i="14"/>
  <c r="G19" i="14"/>
  <c r="T5" i="6"/>
  <c r="G10" i="14"/>
  <c r="T3" i="6"/>
  <c r="G8" i="14"/>
  <c r="G17" i="14"/>
  <c r="H8" i="14"/>
  <c r="G18" i="14"/>
  <c r="E18" i="14"/>
  <c r="H10" i="14"/>
  <c r="G20" i="14"/>
  <c r="E20" i="14"/>
  <c r="H12" i="14"/>
  <c r="C33" i="22" l="1"/>
  <c r="C30" i="22"/>
  <c r="C39" i="22"/>
  <c r="C36" i="22"/>
  <c r="C31" i="22"/>
  <c r="C40" i="22"/>
  <c r="I35" i="22"/>
  <c r="H35" i="22"/>
  <c r="G35" i="22"/>
  <c r="C37" i="22"/>
  <c r="F35" i="22"/>
  <c r="C34" i="22"/>
  <c r="G19" i="23"/>
  <c r="J8" i="20"/>
  <c r="E17" i="23"/>
  <c r="G17" i="23"/>
  <c r="G18" i="23"/>
  <c r="G20" i="23"/>
  <c r="G21" i="23"/>
  <c r="D2" i="18"/>
  <c r="D5" i="18"/>
  <c r="D4" i="18"/>
  <c r="B3" i="18"/>
  <c r="D3" i="18"/>
  <c r="B5" i="18"/>
  <c r="B4" i="18"/>
  <c r="B2" i="18"/>
  <c r="B8" i="18" s="1"/>
  <c r="C5" i="18"/>
  <c r="C4" i="18"/>
  <c r="C3" i="18"/>
  <c r="C2" i="18"/>
  <c r="C32" i="22" l="1"/>
  <c r="E9" i="23" s="1"/>
  <c r="I33" i="22"/>
  <c r="H33" i="22"/>
  <c r="G33" i="22"/>
  <c r="C29" i="22"/>
  <c r="E8" i="23" s="1"/>
  <c r="F8" i="23" s="1"/>
  <c r="C18" i="23" s="1"/>
  <c r="F33" i="22"/>
  <c r="C38" i="22"/>
  <c r="E11" i="23" s="1"/>
  <c r="C35" i="22"/>
  <c r="E10" i="23" s="1"/>
  <c r="H12" i="23"/>
  <c r="B6" i="18"/>
  <c r="B9" i="18" s="1"/>
  <c r="D6" i="18"/>
  <c r="D9" i="18" s="1"/>
  <c r="C7" i="18"/>
  <c r="D7" i="18"/>
  <c r="C6" i="18"/>
  <c r="C9" i="18" s="1"/>
  <c r="B7" i="18"/>
  <c r="F10" i="23" l="1"/>
  <c r="C20" i="23" s="1"/>
  <c r="G10" i="23"/>
  <c r="E20" i="23" s="1"/>
  <c r="F11" i="23"/>
  <c r="C21" i="23" s="1"/>
  <c r="G11" i="23"/>
  <c r="E21" i="23" s="1"/>
  <c r="G8" i="23"/>
  <c r="E18" i="23" s="1"/>
  <c r="F9" i="23"/>
  <c r="G9" i="23"/>
  <c r="E19" i="23" s="1"/>
  <c r="C19" i="23" l="1"/>
  <c r="F12" i="23"/>
</calcChain>
</file>

<file path=xl/sharedStrings.xml><?xml version="1.0" encoding="utf-8"?>
<sst xmlns="http://schemas.openxmlformats.org/spreadsheetml/2006/main" count="415" uniqueCount="212">
  <si>
    <t>Purpose of this planner</t>
  </si>
  <si>
    <t>This is a useful tool to help you understand the coaches and umpires you have now. It will also help you plan for the coaches and umpires you</t>
  </si>
  <si>
    <t>need in the future. Based on your plans for the future this tool will help you make decisions about coach/umpire recruitment, development and retention</t>
  </si>
  <si>
    <t>England Hockey will also use the data to help provide appropriate support to your club.</t>
  </si>
  <si>
    <t>Club Mark</t>
  </si>
  <si>
    <t>This tool is also being used to support Clubs in association with Club Mark</t>
  </si>
  <si>
    <t>This tool will help to provide a needs analysis to support development of appropriate coaching and umpiring workforce and evidence of an action plan</t>
  </si>
  <si>
    <t>Not all the tabs are compulsary, however, if filled in the extra tabs will provide aditional supporting information to help with your action planning</t>
  </si>
  <si>
    <t>Please see the supporting guidance document for more support with filling this in</t>
  </si>
  <si>
    <t>How to use</t>
  </si>
  <si>
    <t>The planner is split into five sheets and each sheet asks for different information</t>
  </si>
  <si>
    <r>
      <t xml:space="preserve">1. </t>
    </r>
    <r>
      <rPr>
        <u/>
        <sz val="11"/>
        <color theme="1"/>
        <rFont val="Arial"/>
        <family val="2"/>
      </rPr>
      <t>About your current coaches</t>
    </r>
    <r>
      <rPr>
        <sz val="11"/>
        <color theme="1"/>
        <rFont val="Arial"/>
        <family val="2"/>
      </rPr>
      <t xml:space="preserve"> - this section is compulsary for Club Mark</t>
    </r>
  </si>
  <si>
    <r>
      <t xml:space="preserve">2. About your current umpires - </t>
    </r>
    <r>
      <rPr>
        <sz val="11"/>
        <color theme="1"/>
        <rFont val="Arial"/>
        <family val="2"/>
      </rPr>
      <t>this section will help you understand your umpiring needs</t>
    </r>
  </si>
  <si>
    <t xml:space="preserve">When completing information on your coaches you can choose to use their full name, first name or a reference that works for you (or leave this blank). </t>
  </si>
  <si>
    <t xml:space="preserve">All cells marked in green have drop-down boxes for answers. To see the options click on the cell and then click on the grey triangle beside the cell. </t>
  </si>
  <si>
    <t>Ratios</t>
  </si>
  <si>
    <t>Where player to coach ratios are included these are based on England Hockey good practice recommendations:</t>
  </si>
  <si>
    <r>
      <t xml:space="preserve">Juniors (5-10) - </t>
    </r>
    <r>
      <rPr>
        <b/>
        <sz val="11"/>
        <color theme="1"/>
        <rFont val="Arial"/>
        <family val="2"/>
      </rPr>
      <t>1:8</t>
    </r>
  </si>
  <si>
    <r>
      <t xml:space="preserve">Juniors (11-16) and Flyerz - </t>
    </r>
    <r>
      <rPr>
        <b/>
        <sz val="11"/>
        <color theme="1"/>
        <rFont val="Arial"/>
        <family val="2"/>
      </rPr>
      <t>1:12</t>
    </r>
  </si>
  <si>
    <r>
      <t xml:space="preserve">Adults and social - </t>
    </r>
    <r>
      <rPr>
        <b/>
        <sz val="11"/>
        <color theme="1"/>
        <rFont val="Arial"/>
        <family val="2"/>
      </rPr>
      <t>1:16</t>
    </r>
  </si>
  <si>
    <t>Definition</t>
  </si>
  <si>
    <t>Role</t>
  </si>
  <si>
    <t>Lead coach</t>
  </si>
  <si>
    <t xml:space="preserve">Someone who is planning and leading independent sessions on your clubs hockey programme over a season and supporting other coaches. </t>
  </si>
  <si>
    <t>Coach</t>
  </si>
  <si>
    <t>Someone who coaches a club team, or specific group for example juniors.</t>
  </si>
  <si>
    <t xml:space="preserve">Helper </t>
  </si>
  <si>
    <t>Someone who has aspirations to become a coach or who is delivering some aspects of coaching sessions under supervision,</t>
  </si>
  <si>
    <t>this could be an assistant coach, young leader, parent helper etc.</t>
  </si>
  <si>
    <t>Sessions coached with each group</t>
  </si>
  <si>
    <t>Juniors (5-10)</t>
  </si>
  <si>
    <t>Coaching players aged 5 to 10</t>
  </si>
  <si>
    <t>Juniors (11-16)</t>
  </si>
  <si>
    <t>Coaching players aged 11 to 16</t>
  </si>
  <si>
    <t>Adults</t>
  </si>
  <si>
    <t>Coaching players predominantly over 16 (or training within the adult section)</t>
  </si>
  <si>
    <t>Social</t>
  </si>
  <si>
    <t>Coaching fun and informal sessions such as Back to Hockey or Rush Hockey</t>
  </si>
  <si>
    <t>Flyerz</t>
  </si>
  <si>
    <t>Coaching sessions for people with disabilities</t>
  </si>
  <si>
    <t>Club Information - Current Coaches</t>
  </si>
  <si>
    <t>Club Name</t>
  </si>
  <si>
    <t>Area</t>
  </si>
  <si>
    <t>Number of sessions coached per week with each group</t>
  </si>
  <si>
    <t xml:space="preserve">Information on your Current Coaches </t>
  </si>
  <si>
    <t>CLUB</t>
  </si>
  <si>
    <t>Total sessions coached</t>
  </si>
  <si>
    <t>Coach Name (optional)</t>
  </si>
  <si>
    <t>Gender</t>
  </si>
  <si>
    <t>Age</t>
  </si>
  <si>
    <t>Coach Development Accessed</t>
  </si>
  <si>
    <t>Learning Accessed in last 24 months?</t>
  </si>
  <si>
    <t>Safeguarding Training</t>
  </si>
  <si>
    <t>Safeguarding Completion Date</t>
  </si>
  <si>
    <t>DBS (Date Completed)</t>
  </si>
  <si>
    <t>5 to 10 years</t>
  </si>
  <si>
    <t>11 to 16 years</t>
  </si>
  <si>
    <t>Adult</t>
  </si>
  <si>
    <t xml:space="preserve">Social </t>
  </si>
  <si>
    <t>Ref</t>
  </si>
  <si>
    <t>Club Information - Current Umpires</t>
  </si>
  <si>
    <t>Information on your Current Umpires</t>
  </si>
  <si>
    <t>Umpire Availability</t>
  </si>
  <si>
    <t>Highest Umpire Development Accessed/Awarded</t>
  </si>
  <si>
    <r>
      <t xml:space="preserve">How much hockey are you providing at your club </t>
    </r>
    <r>
      <rPr>
        <b/>
        <sz val="11"/>
        <color theme="1"/>
        <rFont val="Arial"/>
        <family val="2"/>
      </rPr>
      <t>on a weekly basis</t>
    </r>
    <r>
      <rPr>
        <sz val="11"/>
        <color theme="1"/>
        <rFont val="Arial"/>
        <family val="2"/>
      </rPr>
      <t>?</t>
    </r>
  </si>
  <si>
    <t>Total number of players at the club</t>
  </si>
  <si>
    <t xml:space="preserve">Total number of coaching sessions run </t>
  </si>
  <si>
    <t>Average number of players attending each coached session</t>
  </si>
  <si>
    <t>Average number of coaches per session (including helpers)</t>
  </si>
  <si>
    <t>If you are hoping to grow, how many extra players would you like to grow by over the next season</t>
  </si>
  <si>
    <t>How many matches each week require the following umpire levels as a minimum?</t>
  </si>
  <si>
    <t>If you are hoping to grow, how many more matches per week will need each level?</t>
  </si>
  <si>
    <t>Neutrally Appointed</t>
  </si>
  <si>
    <t>Level 1 Assessed</t>
  </si>
  <si>
    <t>Level 1 Unassessed</t>
  </si>
  <si>
    <t>Rules Test</t>
  </si>
  <si>
    <t>Nothing required</t>
  </si>
  <si>
    <t>Group</t>
  </si>
  <si>
    <t>Total No. Players</t>
  </si>
  <si>
    <t xml:space="preserve">Coached sessions </t>
  </si>
  <si>
    <t>Average No. Players per Coached Session</t>
  </si>
  <si>
    <t>Avg coaches per session</t>
  </si>
  <si>
    <t>Total Coached players</t>
  </si>
  <si>
    <t>Projected Growth of Coached Players (</t>
  </si>
  <si>
    <t>Ratio current</t>
  </si>
  <si>
    <t>New Participants</t>
  </si>
  <si>
    <t>Forecast participants per session</t>
  </si>
  <si>
    <t>extra players per session</t>
  </si>
  <si>
    <t>% increase in sessions</t>
  </si>
  <si>
    <t>Original particpant:coach ratio</t>
  </si>
  <si>
    <t>Forecast particpant:coach ratio</t>
  </si>
  <si>
    <t>extra players per coach</t>
  </si>
  <si>
    <t>Ratio</t>
  </si>
  <si>
    <t>Total number of new coaches required</t>
  </si>
  <si>
    <t>12 to 16 years</t>
  </si>
  <si>
    <t>Total</t>
  </si>
  <si>
    <t>Current</t>
  </si>
  <si>
    <t>Future</t>
  </si>
  <si>
    <t>Total Number of Coached Players</t>
  </si>
  <si>
    <t>Player to Coach Ratio</t>
  </si>
  <si>
    <t>Additional coaches needed  (based on recommended ratio)</t>
  </si>
  <si>
    <t>Desired growth of coached players</t>
  </si>
  <si>
    <t>Additional coaches (based on recommended ratio)</t>
  </si>
  <si>
    <t>Total number of coaches required (Current + Future)</t>
  </si>
  <si>
    <t>Coach Development</t>
  </si>
  <si>
    <t>Number of Coaches</t>
  </si>
  <si>
    <t>Not qualified</t>
  </si>
  <si>
    <t>Desired Growth of Coached Players</t>
  </si>
  <si>
    <t>No. of additional Coaches required for 12:1 ratio</t>
  </si>
  <si>
    <t>Not qualified but undertaken CPD (last 12 months)</t>
  </si>
  <si>
    <t>Sessional coach award</t>
  </si>
  <si>
    <t>EH coach award</t>
  </si>
  <si>
    <t>Introduction to Hockey Coaching</t>
  </si>
  <si>
    <t>Level 1</t>
  </si>
  <si>
    <t>Level 2</t>
  </si>
  <si>
    <t>Level 3</t>
  </si>
  <si>
    <t>Level 4</t>
  </si>
  <si>
    <t>Playing Level</t>
  </si>
  <si>
    <t>Weekly Matches</t>
  </si>
  <si>
    <t>Umpire Requirements</t>
  </si>
  <si>
    <t>Regular Umpires Available</t>
  </si>
  <si>
    <t>Total Number of Umpires Including Occasional</t>
  </si>
  <si>
    <t>Additional Regular Umpires needed</t>
  </si>
  <si>
    <t>Total number of umpires required (for Future Growth Plans)</t>
  </si>
  <si>
    <t>Umpire Development</t>
  </si>
  <si>
    <t>Number of Umpires</t>
  </si>
  <si>
    <t>Club Umpire Developer</t>
  </si>
  <si>
    <t>Intro/Small Sided</t>
  </si>
  <si>
    <t>Online Modules</t>
  </si>
  <si>
    <t>Rules Test Only</t>
  </si>
  <si>
    <t>None</t>
  </si>
  <si>
    <t>Total Coaches</t>
  </si>
  <si>
    <t>Under 18</t>
  </si>
  <si>
    <t>18-24</t>
  </si>
  <si>
    <t>25-34</t>
  </si>
  <si>
    <t>35-44</t>
  </si>
  <si>
    <t>45-54</t>
  </si>
  <si>
    <t>55-64</t>
  </si>
  <si>
    <t>65+</t>
  </si>
  <si>
    <t>Not qualified but attended CPD (last 12 months)</t>
  </si>
  <si>
    <t>Helper</t>
  </si>
  <si>
    <t>Total Umpires</t>
  </si>
  <si>
    <t>Umpire Only</t>
  </si>
  <si>
    <t>Player and Umpire</t>
  </si>
  <si>
    <t>Very occasional Umpire</t>
  </si>
  <si>
    <t>Qualified</t>
  </si>
  <si>
    <t>Unassessed</t>
  </si>
  <si>
    <t>Some training</t>
  </si>
  <si>
    <t>No umpire training</t>
  </si>
  <si>
    <t>Very Occasional Umpire</t>
  </si>
  <si>
    <t>Umpire and Player</t>
  </si>
  <si>
    <t xml:space="preserve">Do you feel your current coaches have the right skills to coach the players that they are coaching?       </t>
  </si>
  <si>
    <t>Which areas of development do your coaches require?</t>
  </si>
  <si>
    <t>Type</t>
  </si>
  <si>
    <t>Number of coaches</t>
  </si>
  <si>
    <t>Comments (if applicable)</t>
  </si>
  <si>
    <t>Can effectively plan fun, engaging and developmental sessions that apply the Golden Thread</t>
  </si>
  <si>
    <t>Develop and deliver practical ideas on how to coach fun, exciting and dynamic games that facilitate effective learning environments for children</t>
  </si>
  <si>
    <t>Develop and deliver practical ideas on how to integrate goalkeepers more easily into activities </t>
  </si>
  <si>
    <t>Develop and deliver practical ideas on how to coach fun, exciting and dynamic games that facilitate effective learning environments for club teams </t>
  </si>
  <si>
    <t>Understand the principles for developing talented hockey players</t>
  </si>
  <si>
    <t xml:space="preserve">Developing effective player – coach relationships </t>
  </si>
  <si>
    <t>Other</t>
  </si>
  <si>
    <t xml:space="preserve">Do you have someone at your club to develop and manage a team of coaches? </t>
  </si>
  <si>
    <t>Do you want a role like this at your club?</t>
  </si>
  <si>
    <t>For more information on Great Britain Coaching Club Programme click here</t>
  </si>
  <si>
    <t xml:space="preserve">Do you feel your current umpires have the right skills and qualifications to meet your umpiring requirements for all your teams?       </t>
  </si>
  <si>
    <t>Which areas of development do your umpires require?</t>
  </si>
  <si>
    <t>Number of umpires</t>
  </si>
  <si>
    <t>A basic understanding of the rules and/or confirmation that they know enough of the rules to umpire a match</t>
  </si>
  <si>
    <t>The ability to support junior (In2) hockey, with an awareness of flow, fairness and safety</t>
  </si>
  <si>
    <t>Understanding the roles of an umpire, and core skills such as positioning to make good decisions, using the "control ladder" to help manage player behaviour, and knowing what to do and look for at set pieces (such as Penalty Corners)</t>
  </si>
  <si>
    <t>An approved level of competence to allow the umpire to officiate non-entry level league matches</t>
  </si>
  <si>
    <t>Ongong support and analysis of elements of their game in which they may be able to improve</t>
  </si>
  <si>
    <t>Further development of their knowledge around both the softer skills (communication, presentation etc.) and also the more specific ones such as handling the aerial ball</t>
  </si>
  <si>
    <t>Recruit</t>
  </si>
  <si>
    <t>What do you need?</t>
  </si>
  <si>
    <t xml:space="preserve">Participant group </t>
  </si>
  <si>
    <t xml:space="preserve">Role </t>
  </si>
  <si>
    <t>Any desired demographic requirement (eg gender or age)</t>
  </si>
  <si>
    <t>Qualification required</t>
  </si>
  <si>
    <t>How many?</t>
  </si>
  <si>
    <t>Key actions or How will you do it?</t>
  </si>
  <si>
    <t>Who will do it?</t>
  </si>
  <si>
    <t>By when?</t>
  </si>
  <si>
    <t>Progress review</t>
  </si>
  <si>
    <t>Develop</t>
  </si>
  <si>
    <t>Retain</t>
  </si>
  <si>
    <t>Lead Coach</t>
  </si>
  <si>
    <t>Assistant</t>
  </si>
  <si>
    <t>Sportscoach UK</t>
  </si>
  <si>
    <t>EH Online Safeguarding Course</t>
  </si>
  <si>
    <t>FA Safeguarding Children Workshop</t>
  </si>
  <si>
    <t>Safeguarding &amp; Protecting in Tennis</t>
  </si>
  <si>
    <t>RFU Play it Safe</t>
  </si>
  <si>
    <t>ECB - Online Safeguarding for specialist roles (coaches and activators)</t>
  </si>
  <si>
    <t xml:space="preserve">Swim England  - Swim England Child Safeguarding </t>
  </si>
  <si>
    <t>Suitably Qualified</t>
  </si>
  <si>
    <t>Some Qualification</t>
  </si>
  <si>
    <t>No Qualification</t>
  </si>
  <si>
    <t xml:space="preserve">Do you have someone at your club to support and develop your umpires? </t>
  </si>
  <si>
    <t>Umpire Name (optional)</t>
  </si>
  <si>
    <t>Person's Name (optional)</t>
  </si>
  <si>
    <t>Club Information - Other Roles</t>
  </si>
  <si>
    <t>First Aid (Date Completed)</t>
  </si>
  <si>
    <r>
      <t xml:space="preserve">4. </t>
    </r>
    <r>
      <rPr>
        <u/>
        <sz val="11"/>
        <color theme="1"/>
        <rFont val="Arial"/>
        <family val="2"/>
      </rPr>
      <t>Current training and matches</t>
    </r>
    <r>
      <rPr>
        <sz val="11"/>
        <color theme="1"/>
        <rFont val="Arial"/>
        <family val="2"/>
      </rPr>
      <t xml:space="preserve"> - this section is compulsary for Club Mark</t>
    </r>
  </si>
  <si>
    <r>
      <t xml:space="preserve">5. </t>
    </r>
    <r>
      <rPr>
        <u/>
        <sz val="11"/>
        <color theme="1"/>
        <rFont val="Arial"/>
        <family val="2"/>
      </rPr>
      <t>A summary report for your club (coaches) -</t>
    </r>
    <r>
      <rPr>
        <sz val="11"/>
        <color theme="1"/>
        <rFont val="Arial"/>
        <family val="2"/>
      </rPr>
      <t xml:space="preserve"> this sheet will be created automatically from the information supplied in the other tabs</t>
    </r>
  </si>
  <si>
    <r>
      <t xml:space="preserve">6. </t>
    </r>
    <r>
      <rPr>
        <u/>
        <sz val="11"/>
        <color theme="1"/>
        <rFont val="Arial"/>
        <family val="2"/>
      </rPr>
      <t>A summary report for your club (umpires) -</t>
    </r>
    <r>
      <rPr>
        <sz val="11"/>
        <color theme="1"/>
        <rFont val="Arial"/>
        <family val="2"/>
      </rPr>
      <t xml:space="preserve"> this sheet will be created automatically from the information supplied in the other tabs</t>
    </r>
  </si>
  <si>
    <r>
      <t xml:space="preserve">7. </t>
    </r>
    <r>
      <rPr>
        <u/>
        <sz val="11"/>
        <color theme="1"/>
        <rFont val="Arial"/>
        <family val="2"/>
      </rPr>
      <t>Coach development needs</t>
    </r>
    <r>
      <rPr>
        <sz val="11"/>
        <color theme="1"/>
        <rFont val="Arial"/>
        <family val="2"/>
      </rPr>
      <t xml:space="preserve"> - this section is not compulsary for Club Mark but if filled in will provide aditional supporting information to help with your action planning</t>
    </r>
  </si>
  <si>
    <r>
      <t xml:space="preserve">8. </t>
    </r>
    <r>
      <rPr>
        <u/>
        <sz val="11"/>
        <color theme="1"/>
        <rFont val="Arial"/>
        <family val="2"/>
      </rPr>
      <t xml:space="preserve">Umpire development needs - </t>
    </r>
    <r>
      <rPr>
        <sz val="11"/>
        <color theme="1"/>
        <rFont val="Arial"/>
        <family val="2"/>
      </rPr>
      <t>this section is not compulsory for Club Mark but if filled in will provide additional supporting information to help with your action planning</t>
    </r>
  </si>
  <si>
    <r>
      <t xml:space="preserve">9. </t>
    </r>
    <r>
      <rPr>
        <u/>
        <sz val="11"/>
        <color theme="1"/>
        <rFont val="Arial"/>
        <family val="2"/>
      </rPr>
      <t>Action Plan</t>
    </r>
    <r>
      <rPr>
        <sz val="11"/>
        <color theme="1"/>
        <rFont val="Arial"/>
        <family val="2"/>
      </rPr>
      <t xml:space="preserve"> - an area for Clubs to complete an Action Plan linked to their individual summary report</t>
    </r>
  </si>
  <si>
    <r>
      <t xml:space="preserve">3. About your other deliverers / committee </t>
    </r>
    <r>
      <rPr>
        <sz val="11"/>
        <color theme="1"/>
        <rFont val="Arial"/>
        <family val="2"/>
      </rPr>
      <t xml:space="preserve"> - this section is purely in to help capture details about DBS / First Aid / Safeguarding in the same place as your Coaches' info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</si>
</sst>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22" x14ac:knownFonts="1">
    <font>
      <sz val="11"/>
      <color theme="1"/>
      <name val="Arial"/>
      <family val="2"/>
    </font>
    <font>
      <sz val="11"/>
      <color theme="1"/>
      <name val="Calibri"/>
      <family val="2"/>
      <scheme val="minor"/>
    </font>
    <font>
      <sz val="11"/>
      <color theme="1"/>
      <name val="Calibri"/>
      <family val="2"/>
      <scheme val="minor"/>
    </font>
    <font>
      <sz val="11"/>
      <color rgb="FF006100"/>
      <name val="Arial"/>
      <family val="2"/>
    </font>
    <font>
      <b/>
      <sz val="11"/>
      <color theme="1"/>
      <name val="Arial"/>
      <family val="2"/>
    </font>
    <font>
      <b/>
      <sz val="11"/>
      <color rgb="FFFF0000"/>
      <name val="Arial"/>
      <family val="2"/>
    </font>
    <font>
      <sz val="11"/>
      <color rgb="FF9C0006"/>
      <name val="Arial"/>
      <family val="2"/>
    </font>
    <font>
      <b/>
      <sz val="11"/>
      <color rgb="FF9C0006"/>
      <name val="Arial"/>
      <family val="2"/>
    </font>
    <font>
      <sz val="11"/>
      <color rgb="FF232525"/>
      <name val="Arial"/>
      <family val="2"/>
    </font>
    <font>
      <sz val="11"/>
      <color theme="1"/>
      <name val="Arial"/>
      <family val="2"/>
    </font>
    <font>
      <sz val="16"/>
      <color theme="1"/>
      <name val="Arial"/>
      <family val="2"/>
    </font>
    <font>
      <sz val="6.85"/>
      <color rgb="FF333333"/>
      <name val="Tahoma"/>
      <family val="2"/>
    </font>
    <font>
      <sz val="11"/>
      <color rgb="FF000000"/>
      <name val="Arial"/>
      <family val="2"/>
    </font>
    <font>
      <sz val="11"/>
      <color rgb="FF003571"/>
      <name val="Arial"/>
      <family val="2"/>
    </font>
    <font>
      <sz val="11"/>
      <name val="Arial"/>
      <family val="2"/>
    </font>
    <font>
      <sz val="16"/>
      <color theme="1"/>
      <name val="Arial Black"/>
      <family val="2"/>
    </font>
    <font>
      <b/>
      <sz val="11"/>
      <name val="Arial"/>
      <family val="2"/>
    </font>
    <font>
      <b/>
      <sz val="14"/>
      <color theme="1"/>
      <name val="Arial"/>
      <family val="2"/>
    </font>
    <font>
      <u/>
      <sz val="11"/>
      <color theme="10"/>
      <name val="Arial"/>
      <family val="2"/>
    </font>
    <font>
      <u/>
      <sz val="11"/>
      <color theme="1"/>
      <name val="Arial"/>
      <family val="2"/>
    </font>
    <font>
      <b/>
      <sz val="11"/>
      <color theme="0"/>
      <name val="Arial"/>
      <family val="2"/>
    </font>
    <font>
      <sz val="11"/>
      <color theme="0"/>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4F9FA"/>
        <bgColor indexed="64"/>
      </patternFill>
    </fill>
    <fill>
      <patternFill patternType="solid">
        <fgColor rgb="FFEBFFEB"/>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3" fillId="2" borderId="0" applyNumberFormat="0" applyBorder="0" applyAlignment="0" applyProtection="0"/>
    <xf numFmtId="0" fontId="6" fillId="3" borderId="0" applyNumberFormat="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8" fillId="0" borderId="0" applyNumberFormat="0" applyFill="0" applyBorder="0" applyAlignment="0" applyProtection="0"/>
  </cellStyleXfs>
  <cellXfs count="141">
    <xf numFmtId="0" fontId="0" fillId="0" borderId="0" xfId="0"/>
    <xf numFmtId="0" fontId="2" fillId="0" borderId="0" xfId="0" applyFont="1" applyAlignment="1">
      <alignment wrapText="1"/>
    </xf>
    <xf numFmtId="0" fontId="2" fillId="0" borderId="0" xfId="0" applyFont="1"/>
    <xf numFmtId="0" fontId="0" fillId="4" borderId="0" xfId="0" applyFill="1"/>
    <xf numFmtId="0" fontId="0" fillId="4" borderId="0" xfId="0" applyFill="1" applyAlignment="1">
      <alignment vertical="center"/>
    </xf>
    <xf numFmtId="0" fontId="2" fillId="6" borderId="0" xfId="0" applyFont="1" applyFill="1"/>
    <xf numFmtId="0" fontId="4" fillId="4" borderId="1" xfId="0" applyFont="1" applyFill="1" applyBorder="1" applyAlignment="1">
      <alignment wrapText="1"/>
    </xf>
    <xf numFmtId="0" fontId="4" fillId="4" borderId="0" xfId="0" applyFont="1" applyFill="1"/>
    <xf numFmtId="0" fontId="3" fillId="7" borderId="1" xfId="1" applyFill="1" applyBorder="1"/>
    <xf numFmtId="0" fontId="4" fillId="4" borderId="1" xfId="0" applyFont="1" applyFill="1" applyBorder="1" applyAlignment="1">
      <alignment horizontal="center"/>
    </xf>
    <xf numFmtId="0" fontId="0" fillId="4" borderId="0" xfId="0" applyFill="1" applyAlignment="1">
      <alignment horizontal="center"/>
    </xf>
    <xf numFmtId="0" fontId="4" fillId="4" borderId="1" xfId="0" applyFont="1" applyFill="1" applyBorder="1" applyAlignment="1">
      <alignment horizontal="center" wrapText="1"/>
    </xf>
    <xf numFmtId="0" fontId="4" fillId="7" borderId="1" xfId="0" applyFont="1" applyFill="1" applyBorder="1" applyAlignment="1">
      <alignment horizontal="center"/>
    </xf>
    <xf numFmtId="16" fontId="4" fillId="4" borderId="1" xfId="0" applyNumberFormat="1" applyFont="1" applyFill="1" applyBorder="1" applyAlignment="1">
      <alignment horizontal="center"/>
    </xf>
    <xf numFmtId="0" fontId="4" fillId="4" borderId="0" xfId="0" applyFont="1" applyFill="1" applyAlignment="1">
      <alignment horizontal="center"/>
    </xf>
    <xf numFmtId="0" fontId="10" fillId="4" borderId="0" xfId="0" applyFont="1" applyFill="1"/>
    <xf numFmtId="0" fontId="0" fillId="4" borderId="1" xfId="0" applyFill="1" applyBorder="1"/>
    <xf numFmtId="0" fontId="4" fillId="4" borderId="0" xfId="0" applyFont="1" applyFill="1" applyAlignment="1">
      <alignment horizontal="center" wrapText="1"/>
    </xf>
    <xf numFmtId="16" fontId="4" fillId="4" borderId="1" xfId="0" applyNumberFormat="1" applyFont="1" applyFill="1" applyBorder="1"/>
    <xf numFmtId="0" fontId="4" fillId="4" borderId="1" xfId="0" applyFont="1" applyFill="1" applyBorder="1"/>
    <xf numFmtId="0" fontId="4" fillId="4" borderId="0" xfId="0" applyFont="1" applyFill="1" applyAlignment="1">
      <alignment wrapText="1"/>
    </xf>
    <xf numFmtId="0" fontId="8" fillId="4" borderId="1" xfId="0" applyFont="1" applyFill="1" applyBorder="1" applyAlignment="1">
      <alignment vertical="center" wrapText="1"/>
    </xf>
    <xf numFmtId="0" fontId="4" fillId="4" borderId="1" xfId="0" applyFont="1" applyFill="1" applyBorder="1" applyAlignment="1">
      <alignment vertical="center" wrapText="1"/>
    </xf>
    <xf numFmtId="0" fontId="4" fillId="4" borderId="0" xfId="0" applyFont="1" applyFill="1" applyAlignment="1">
      <alignment vertical="center"/>
    </xf>
    <xf numFmtId="0" fontId="4" fillId="4" borderId="1" xfId="0" applyFont="1" applyFill="1" applyBorder="1" applyAlignment="1">
      <alignment vertical="center"/>
    </xf>
    <xf numFmtId="0" fontId="11" fillId="4" borderId="0" xfId="0" applyFont="1" applyFill="1"/>
    <xf numFmtId="0" fontId="4" fillId="4" borderId="2" xfId="0" applyFont="1" applyFill="1" applyBorder="1"/>
    <xf numFmtId="0" fontId="0" fillId="4" borderId="4" xfId="0" applyFill="1" applyBorder="1"/>
    <xf numFmtId="0" fontId="13" fillId="0" borderId="0" xfId="0" applyFont="1"/>
    <xf numFmtId="0" fontId="0" fillId="0" borderId="1" xfId="0" applyBorder="1"/>
    <xf numFmtId="0" fontId="5" fillId="4" borderId="0" xfId="0" applyFont="1" applyFill="1" applyAlignment="1">
      <alignment horizontal="center" vertical="center" wrapText="1"/>
    </xf>
    <xf numFmtId="0" fontId="1" fillId="0" borderId="0" xfId="0" applyFont="1"/>
    <xf numFmtId="0" fontId="1" fillId="5" borderId="0" xfId="0" applyFont="1" applyFill="1" applyAlignment="1">
      <alignment wrapText="1"/>
    </xf>
    <xf numFmtId="0" fontId="0" fillId="4" borderId="1" xfId="0" applyFill="1" applyBorder="1" applyAlignment="1">
      <alignment wrapText="1"/>
    </xf>
    <xf numFmtId="16" fontId="0" fillId="4" borderId="1" xfId="0" applyNumberFormat="1" applyFill="1" applyBorder="1"/>
    <xf numFmtId="166" fontId="0" fillId="4" borderId="0" xfId="4" applyNumberFormat="1" applyFont="1" applyFill="1" applyBorder="1"/>
    <xf numFmtId="166" fontId="0" fillId="4" borderId="0" xfId="0" applyNumberFormat="1" applyFill="1"/>
    <xf numFmtId="1" fontId="0" fillId="4" borderId="0" xfId="0" applyNumberFormat="1" applyFill="1"/>
    <xf numFmtId="165" fontId="0" fillId="4" borderId="0" xfId="3" applyNumberFormat="1" applyFont="1" applyFill="1" applyBorder="1"/>
    <xf numFmtId="0" fontId="4" fillId="8" borderId="1" xfId="0" applyFont="1" applyFill="1" applyBorder="1" applyAlignment="1">
      <alignment horizontal="center"/>
    </xf>
    <xf numFmtId="9" fontId="0" fillId="4" borderId="0" xfId="3" applyFont="1" applyFill="1" applyBorder="1"/>
    <xf numFmtId="0" fontId="0" fillId="4" borderId="0" xfId="0" applyFill="1" applyAlignment="1">
      <alignment horizontal="center" wrapText="1"/>
    </xf>
    <xf numFmtId="0" fontId="1" fillId="0" borderId="0" xfId="0" applyFont="1" applyAlignment="1">
      <alignment wrapText="1"/>
    </xf>
    <xf numFmtId="0" fontId="4" fillId="9" borderId="1" xfId="0" applyFont="1" applyFill="1" applyBorder="1" applyAlignment="1">
      <alignment horizontal="center"/>
    </xf>
    <xf numFmtId="0" fontId="15" fillId="4" borderId="0" xfId="0" applyFont="1" applyFill="1"/>
    <xf numFmtId="0" fontId="4" fillId="10" borderId="1" xfId="0" applyFont="1" applyFill="1" applyBorder="1" applyAlignment="1">
      <alignment horizontal="center" wrapText="1"/>
    </xf>
    <xf numFmtId="0" fontId="4" fillId="11" borderId="1" xfId="0" applyFont="1" applyFill="1" applyBorder="1" applyAlignment="1">
      <alignment horizontal="center" wrapText="1"/>
    </xf>
    <xf numFmtId="0" fontId="0" fillId="4" borderId="1" xfId="0" applyFill="1" applyBorder="1" applyAlignment="1">
      <alignment horizontal="center"/>
    </xf>
    <xf numFmtId="0" fontId="4" fillId="12" borderId="0" xfId="0" applyFont="1" applyFill="1" applyAlignment="1">
      <alignment vertical="center" wrapText="1"/>
    </xf>
    <xf numFmtId="16" fontId="0" fillId="12" borderId="0" xfId="0" applyNumberFormat="1" applyFill="1"/>
    <xf numFmtId="0" fontId="0" fillId="12" borderId="0" xfId="0" applyFill="1" applyAlignment="1">
      <alignment horizontal="center"/>
    </xf>
    <xf numFmtId="0" fontId="0" fillId="12" borderId="0" xfId="0" applyFill="1" applyAlignment="1">
      <alignment wrapText="1"/>
    </xf>
    <xf numFmtId="0" fontId="0" fillId="12" borderId="0" xfId="0" applyFill="1"/>
    <xf numFmtId="0" fontId="4" fillId="0" borderId="1" xfId="0" applyFont="1" applyBorder="1" applyAlignment="1">
      <alignment horizontal="left"/>
    </xf>
    <xf numFmtId="0" fontId="16" fillId="7" borderId="1" xfId="1" applyFont="1" applyFill="1" applyBorder="1"/>
    <xf numFmtId="0" fontId="0" fillId="4" borderId="1" xfId="0" applyFill="1" applyBorder="1" applyAlignment="1">
      <alignment horizontal="center" vertical="center"/>
    </xf>
    <xf numFmtId="0" fontId="0" fillId="4" borderId="0" xfId="0" applyFill="1" applyAlignment="1">
      <alignment horizontal="left" vertical="center"/>
    </xf>
    <xf numFmtId="0" fontId="0" fillId="4" borderId="9" xfId="0" applyFill="1" applyBorder="1"/>
    <xf numFmtId="0" fontId="0" fillId="4" borderId="11" xfId="0" applyFill="1" applyBorder="1"/>
    <xf numFmtId="0" fontId="0" fillId="4" borderId="12" xfId="0" applyFill="1" applyBorder="1" applyAlignment="1">
      <alignment horizontal="left" vertical="center"/>
    </xf>
    <xf numFmtId="0" fontId="0" fillId="4" borderId="3" xfId="0" applyFill="1" applyBorder="1" applyAlignment="1">
      <alignment horizontal="left" vertical="center"/>
    </xf>
    <xf numFmtId="0" fontId="0" fillId="4" borderId="13" xfId="0" applyFill="1" applyBorder="1"/>
    <xf numFmtId="0" fontId="4" fillId="4" borderId="8" xfId="0" applyFont="1" applyFill="1" applyBorder="1"/>
    <xf numFmtId="0" fontId="0" fillId="4" borderId="10" xfId="0" applyFill="1" applyBorder="1"/>
    <xf numFmtId="0" fontId="0" fillId="0" borderId="0" xfId="0" applyAlignment="1">
      <alignment wrapText="1"/>
    </xf>
    <xf numFmtId="0" fontId="4" fillId="12" borderId="1" xfId="0" applyFont="1" applyFill="1" applyBorder="1"/>
    <xf numFmtId="0" fontId="4" fillId="13" borderId="1" xfId="0" applyFont="1" applyFill="1" applyBorder="1"/>
    <xf numFmtId="0" fontId="4" fillId="14" borderId="1" xfId="0" applyFont="1" applyFill="1" applyBorder="1"/>
    <xf numFmtId="0" fontId="4" fillId="12" borderId="1" xfId="0" applyFont="1" applyFill="1" applyBorder="1" applyAlignment="1">
      <alignment wrapText="1"/>
    </xf>
    <xf numFmtId="0" fontId="4" fillId="12" borderId="1" xfId="0" applyFont="1" applyFill="1" applyBorder="1" applyAlignment="1">
      <alignment horizontal="center" wrapText="1"/>
    </xf>
    <xf numFmtId="0" fontId="4" fillId="12" borderId="7" xfId="0" applyFont="1" applyFill="1" applyBorder="1" applyAlignment="1">
      <alignment wrapText="1"/>
    </xf>
    <xf numFmtId="0" fontId="0" fillId="0" borderId="0" xfId="0" applyAlignment="1">
      <alignment horizontal="left" wrapText="1"/>
    </xf>
    <xf numFmtId="0" fontId="0" fillId="0" borderId="0" xfId="0" applyAlignment="1">
      <alignment horizontal="left"/>
    </xf>
    <xf numFmtId="0" fontId="18" fillId="4" borderId="0" xfId="5" applyFill="1"/>
    <xf numFmtId="0" fontId="0" fillId="0" borderId="1" xfId="0" applyBorder="1" applyAlignment="1">
      <alignment horizontal="center"/>
    </xf>
    <xf numFmtId="0" fontId="4" fillId="14" borderId="1" xfId="0" applyFont="1" applyFill="1" applyBorder="1" applyAlignment="1">
      <alignment horizontal="center" wrapText="1"/>
    </xf>
    <xf numFmtId="43" fontId="1" fillId="0" borderId="0" xfId="0" applyNumberFormat="1" applyFont="1"/>
    <xf numFmtId="166" fontId="1" fillId="5" borderId="0" xfId="4" applyNumberFormat="1" applyFont="1" applyFill="1" applyBorder="1"/>
    <xf numFmtId="16" fontId="1" fillId="0" borderId="0" xfId="0" applyNumberFormat="1" applyFont="1"/>
    <xf numFmtId="16" fontId="1" fillId="5" borderId="0" xfId="0" applyNumberFormat="1" applyFont="1" applyFill="1"/>
    <xf numFmtId="0" fontId="5" fillId="4" borderId="1" xfId="0" applyFont="1" applyFill="1" applyBorder="1" applyAlignment="1">
      <alignment horizontal="center" wrapText="1"/>
    </xf>
    <xf numFmtId="0" fontId="20" fillId="4" borderId="0" xfId="0" applyFont="1" applyFill="1" applyAlignment="1">
      <alignment horizontal="center"/>
    </xf>
    <xf numFmtId="0" fontId="21" fillId="4" borderId="0" xfId="0" applyFont="1" applyFill="1"/>
    <xf numFmtId="0" fontId="0" fillId="4" borderId="10" xfId="0" applyFill="1" applyBorder="1" applyAlignment="1">
      <alignment horizontal="left" vertical="center"/>
    </xf>
    <xf numFmtId="0" fontId="0" fillId="4" borderId="5" xfId="0" applyFill="1" applyBorder="1" applyAlignment="1">
      <alignment vertical="center"/>
    </xf>
    <xf numFmtId="0" fontId="0" fillId="4" borderId="2" xfId="0" applyFill="1" applyBorder="1" applyAlignment="1">
      <alignment vertical="center"/>
    </xf>
    <xf numFmtId="0" fontId="12" fillId="4" borderId="5" xfId="0" applyFont="1" applyFill="1" applyBorder="1" applyAlignment="1">
      <alignment vertical="center"/>
    </xf>
    <xf numFmtId="0" fontId="12" fillId="4" borderId="0" xfId="0" applyFont="1" applyFill="1" applyAlignment="1">
      <alignment vertical="center"/>
    </xf>
    <xf numFmtId="0" fontId="12" fillId="4" borderId="2" xfId="0" applyFont="1" applyFill="1" applyBorder="1" applyAlignment="1">
      <alignment vertical="center"/>
    </xf>
    <xf numFmtId="0" fontId="4" fillId="7" borderId="1" xfId="0" applyFont="1" applyFill="1" applyBorder="1" applyAlignment="1">
      <alignment horizontal="center" wrapText="1"/>
    </xf>
    <xf numFmtId="0" fontId="19" fillId="4" borderId="0" xfId="0" applyFont="1" applyFill="1"/>
    <xf numFmtId="0" fontId="1" fillId="5" borderId="0" xfId="0" applyFont="1" applyFill="1"/>
    <xf numFmtId="166" fontId="1" fillId="0" borderId="0" xfId="0" applyNumberFormat="1" applyFont="1"/>
    <xf numFmtId="1" fontId="1" fillId="0" borderId="0" xfId="0" applyNumberFormat="1" applyFont="1"/>
    <xf numFmtId="165" fontId="1" fillId="0" borderId="0" xfId="3" applyNumberFormat="1" applyFont="1" applyFill="1" applyBorder="1"/>
    <xf numFmtId="0" fontId="1" fillId="6" borderId="0" xfId="0" applyFont="1" applyFill="1"/>
    <xf numFmtId="166" fontId="1" fillId="6" borderId="0" xfId="4" applyNumberFormat="1" applyFont="1" applyFill="1" applyBorder="1"/>
    <xf numFmtId="9" fontId="1" fillId="6" borderId="0" xfId="3" applyFont="1" applyFill="1" applyBorder="1"/>
    <xf numFmtId="9" fontId="1" fillId="0" borderId="0" xfId="0" applyNumberFormat="1" applyFont="1"/>
    <xf numFmtId="164" fontId="1" fillId="0" borderId="0" xfId="0" applyNumberFormat="1" applyFont="1"/>
    <xf numFmtId="0" fontId="14" fillId="7" borderId="1" xfId="1" applyFont="1" applyFill="1" applyBorder="1" applyProtection="1">
      <protection locked="0"/>
    </xf>
    <xf numFmtId="0" fontId="0" fillId="7" borderId="1" xfId="0" applyFill="1" applyBorder="1" applyAlignment="1" applyProtection="1">
      <alignment vertical="center"/>
      <protection locked="0"/>
    </xf>
    <xf numFmtId="0" fontId="0" fillId="4" borderId="1" xfId="0" applyFill="1" applyBorder="1" applyProtection="1">
      <protection locked="0"/>
    </xf>
    <xf numFmtId="0" fontId="14" fillId="7" borderId="1" xfId="1" applyFont="1" applyFill="1" applyBorder="1" applyAlignment="1" applyProtection="1">
      <alignment horizontal="center" vertical="center"/>
      <protection locked="0"/>
    </xf>
    <xf numFmtId="0" fontId="0" fillId="0" borderId="1" xfId="0" applyBorder="1" applyProtection="1">
      <protection locked="0"/>
    </xf>
    <xf numFmtId="0" fontId="3" fillId="7" borderId="1" xfId="1" applyFill="1" applyBorder="1" applyProtection="1">
      <protection locked="0"/>
    </xf>
    <xf numFmtId="14" fontId="0" fillId="7" borderId="1" xfId="0" applyNumberFormat="1" applyFill="1" applyBorder="1" applyAlignment="1" applyProtection="1">
      <alignment vertical="center"/>
      <protection locked="0"/>
    </xf>
    <xf numFmtId="0" fontId="0" fillId="0" borderId="1" xfId="0" applyBorder="1" applyAlignment="1" applyProtection="1">
      <alignment wrapText="1"/>
      <protection locked="0"/>
    </xf>
    <xf numFmtId="0" fontId="14" fillId="7" borderId="7" xfId="1" applyFont="1" applyFill="1" applyBorder="1" applyProtection="1">
      <protection locked="0"/>
    </xf>
    <xf numFmtId="0" fontId="14" fillId="4" borderId="1" xfId="1" applyFont="1" applyFill="1" applyBorder="1" applyProtection="1">
      <protection locked="0"/>
    </xf>
    <xf numFmtId="17" fontId="0" fillId="0" borderId="1" xfId="0" applyNumberFormat="1" applyBorder="1" applyProtection="1">
      <protection locked="0"/>
    </xf>
    <xf numFmtId="0" fontId="4" fillId="4" borderId="5"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0" xfId="0" applyFont="1" applyFill="1" applyAlignment="1">
      <alignment horizontal="center" vertical="center"/>
    </xf>
    <xf numFmtId="0" fontId="4" fillId="4" borderId="2" xfId="0" applyFont="1" applyFill="1" applyBorder="1" applyAlignment="1">
      <alignment horizontal="center" vertical="center"/>
    </xf>
    <xf numFmtId="0" fontId="0" fillId="4" borderId="1" xfId="0" applyFill="1" applyBorder="1" applyProtection="1">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4" borderId="6" xfId="0" applyFill="1" applyBorder="1" applyProtection="1">
      <protection locked="0"/>
    </xf>
    <xf numFmtId="0" fontId="0" fillId="4" borderId="7" xfId="0" applyFill="1" applyBorder="1" applyProtection="1">
      <protection locked="0"/>
    </xf>
    <xf numFmtId="0" fontId="7" fillId="4" borderId="1" xfId="2" applyFont="1"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5" fillId="4" borderId="1" xfId="0" applyFont="1" applyFill="1" applyBorder="1" applyAlignment="1">
      <alignment horizontal="center" wrapText="1"/>
    </xf>
    <xf numFmtId="0" fontId="4" fillId="10" borderId="1" xfId="0" applyFont="1" applyFill="1" applyBorder="1" applyAlignment="1">
      <alignment horizontal="center"/>
    </xf>
    <xf numFmtId="0" fontId="4" fillId="11" borderId="1" xfId="0" applyFont="1" applyFill="1" applyBorder="1" applyAlignment="1">
      <alignment horizontal="center"/>
    </xf>
    <xf numFmtId="0" fontId="17" fillId="12" borderId="6" xfId="0" applyFont="1" applyFill="1" applyBorder="1" applyAlignment="1">
      <alignment horizontal="left" wrapText="1"/>
    </xf>
    <xf numFmtId="0" fontId="0" fillId="0" borderId="14" xfId="0" applyBorder="1" applyAlignment="1">
      <alignment wrapText="1"/>
    </xf>
    <xf numFmtId="0" fontId="0" fillId="0" borderId="7" xfId="0" applyBorder="1" applyAlignment="1">
      <alignment wrapText="1"/>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0" xfId="0" applyAlignment="1">
      <alignment horizontal="left" wrapText="1"/>
    </xf>
    <xf numFmtId="0" fontId="0" fillId="0" borderId="0" xfId="0" applyAlignment="1">
      <alignment horizontal="left"/>
    </xf>
    <xf numFmtId="0" fontId="17" fillId="13" borderId="1" xfId="0" applyFont="1" applyFill="1" applyBorder="1" applyAlignment="1">
      <alignment horizontal="left"/>
    </xf>
    <xf numFmtId="0" fontId="4" fillId="13" borderId="1" xfId="0" applyFont="1" applyFill="1" applyBorder="1" applyAlignment="1">
      <alignment horizontal="left" wrapText="1"/>
    </xf>
    <xf numFmtId="0" fontId="4" fillId="13" borderId="1" xfId="0" applyFont="1" applyFill="1" applyBorder="1" applyAlignment="1">
      <alignment horizontal="left"/>
    </xf>
    <xf numFmtId="0" fontId="17" fillId="14" borderId="1" xfId="0" applyFont="1" applyFill="1" applyBorder="1" applyAlignment="1">
      <alignment horizontal="left"/>
    </xf>
    <xf numFmtId="0" fontId="4" fillId="14" borderId="1" xfId="0" applyFont="1" applyFill="1" applyBorder="1" applyAlignment="1">
      <alignment horizontal="left" wrapText="1"/>
    </xf>
    <xf numFmtId="0" fontId="4" fillId="14" borderId="1" xfId="0" applyFont="1" applyFill="1" applyBorder="1" applyAlignment="1">
      <alignment horizontal="left"/>
    </xf>
  </cellXfs>
  <cellStyles count="6">
    <cellStyle name="Bad" xfId="2" builtinId="27"/>
    <cellStyle name="Comma" xfId="4" builtinId="3"/>
    <cellStyle name="Good" xfId="1" builtinId="26"/>
    <cellStyle name="Hyperlink" xfId="5" builtinId="8"/>
    <cellStyle name="Normal" xfId="0" builtinId="0"/>
    <cellStyle name="Percent" xfId="3" builtinId="5"/>
  </cellStyles>
  <dxfs count="12">
    <dxf>
      <fill>
        <patternFill>
          <bgColor theme="0" tint="-0.14996795556505021"/>
        </patternFill>
      </fill>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0.14996795556505021"/>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auto="1"/>
      </font>
      <fill>
        <patternFill>
          <bgColor rgb="FFFFC000"/>
        </patternFill>
      </fill>
    </dxf>
    <dxf>
      <font>
        <color theme="0"/>
      </font>
      <fill>
        <patternFill>
          <bgColor rgb="FFFF0000"/>
        </patternFill>
      </fill>
    </dxf>
    <dxf>
      <font>
        <color auto="1"/>
      </font>
      <fill>
        <patternFill>
          <bgColor rgb="FFFFC000"/>
        </patternFill>
      </fill>
    </dxf>
    <dxf>
      <font>
        <color theme="0"/>
      </font>
      <fill>
        <patternFill>
          <bgColor rgb="FFFF0000"/>
        </patternFill>
      </fill>
    </dxf>
    <dxf>
      <font>
        <color auto="1"/>
      </font>
      <fill>
        <patternFill>
          <bgColor rgb="FFFFC000"/>
        </patternFill>
      </fill>
    </dxf>
    <dxf>
      <font>
        <color theme="0"/>
      </font>
      <fill>
        <patternFill>
          <bgColor rgb="FFFF0000"/>
        </patternFill>
      </fill>
    </dxf>
    <dxf>
      <font>
        <color auto="1"/>
      </font>
      <fill>
        <patternFill>
          <bgColor rgb="FFFFC000"/>
        </patternFill>
      </fill>
    </dxf>
    <dxf>
      <font>
        <color theme="0"/>
      </font>
      <fill>
        <patternFill>
          <bgColor rgb="FFFF0000"/>
        </patternFill>
      </fill>
    </dxf>
  </dxfs>
  <tableStyles count="0" defaultTableStyle="TableStyleMedium2" defaultPivotStyle="PivotStyleLight16"/>
  <colors>
    <mruColors>
      <color rgb="FF595959"/>
      <color rgb="FFF4F9FA"/>
      <color rgb="FFEBFFEB"/>
      <color rgb="FFD1FFD1"/>
      <color rgb="FFFDEFE7"/>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'Coach Data Calcs'!$F$40</c:f>
              <c:strCache>
                <c:ptCount val="1"/>
                <c:pt idx="0">
                  <c:v>Lead coach</c:v>
                </c:pt>
              </c:strCache>
            </c:strRef>
          </c:tx>
          <c:spPr>
            <a:solidFill>
              <a:schemeClr val="accent1"/>
            </a:solidFill>
            <a:ln>
              <a:noFill/>
            </a:ln>
            <a:effectLst/>
          </c:spPr>
          <c:invertIfNegative val="0"/>
          <c:cat>
            <c:strRef>
              <c:f>'Coach Data Calcs'!$E$41:$E$45</c:f>
              <c:strCache>
                <c:ptCount val="5"/>
                <c:pt idx="0">
                  <c:v>5 to 10 years</c:v>
                </c:pt>
                <c:pt idx="1">
                  <c:v>11 to 16 years</c:v>
                </c:pt>
                <c:pt idx="2">
                  <c:v>Adult</c:v>
                </c:pt>
                <c:pt idx="3">
                  <c:v>Social</c:v>
                </c:pt>
                <c:pt idx="4">
                  <c:v>Flyerz</c:v>
                </c:pt>
              </c:strCache>
            </c:strRef>
          </c:cat>
          <c:val>
            <c:numRef>
              <c:f>'Coach Data Calcs'!$F$41:$F$45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8A7-4BD2-8505-F469D3A6DE8E}"/>
            </c:ext>
          </c:extLst>
        </c:ser>
        <c:ser>
          <c:idx val="1"/>
          <c:order val="1"/>
          <c:tx>
            <c:strRef>
              <c:f>'Coach Data Calcs'!$G$40</c:f>
              <c:strCache>
                <c:ptCount val="1"/>
                <c:pt idx="0">
                  <c:v>Coach</c:v>
                </c:pt>
              </c:strCache>
            </c:strRef>
          </c:tx>
          <c:spPr>
            <a:solidFill>
              <a:schemeClr val="accent2"/>
            </a:solidFill>
            <a:ln>
              <a:noFill/>
            </a:ln>
            <a:effectLst/>
          </c:spPr>
          <c:invertIfNegative val="0"/>
          <c:cat>
            <c:strRef>
              <c:f>'Coach Data Calcs'!$E$41:$E$45</c:f>
              <c:strCache>
                <c:ptCount val="5"/>
                <c:pt idx="0">
                  <c:v>5 to 10 years</c:v>
                </c:pt>
                <c:pt idx="1">
                  <c:v>11 to 16 years</c:v>
                </c:pt>
                <c:pt idx="2">
                  <c:v>Adult</c:v>
                </c:pt>
                <c:pt idx="3">
                  <c:v>Social</c:v>
                </c:pt>
                <c:pt idx="4">
                  <c:v>Flyerz</c:v>
                </c:pt>
              </c:strCache>
            </c:strRef>
          </c:cat>
          <c:val>
            <c:numRef>
              <c:f>'Coach Data Calcs'!$G$41:$G$45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8A7-4BD2-8505-F469D3A6DE8E}"/>
            </c:ext>
          </c:extLst>
        </c:ser>
        <c:ser>
          <c:idx val="3"/>
          <c:order val="2"/>
          <c:tx>
            <c:strRef>
              <c:f>'Coach Data Calcs'!$H$40</c:f>
              <c:strCache>
                <c:ptCount val="1"/>
                <c:pt idx="0">
                  <c:v>Helper</c:v>
                </c:pt>
              </c:strCache>
            </c:strRef>
          </c:tx>
          <c:spPr>
            <a:solidFill>
              <a:schemeClr val="accent4"/>
            </a:solidFill>
            <a:ln>
              <a:noFill/>
            </a:ln>
            <a:effectLst/>
          </c:spPr>
          <c:invertIfNegative val="0"/>
          <c:cat>
            <c:strRef>
              <c:f>'Coach Data Calcs'!$E$41:$E$45</c:f>
              <c:strCache>
                <c:ptCount val="5"/>
                <c:pt idx="0">
                  <c:v>5 to 10 years</c:v>
                </c:pt>
                <c:pt idx="1">
                  <c:v>11 to 16 years</c:v>
                </c:pt>
                <c:pt idx="2">
                  <c:v>Adult</c:v>
                </c:pt>
                <c:pt idx="3">
                  <c:v>Social</c:v>
                </c:pt>
                <c:pt idx="4">
                  <c:v>Flyerz</c:v>
                </c:pt>
              </c:strCache>
            </c:strRef>
          </c:cat>
          <c:val>
            <c:numRef>
              <c:f>'Coach Data Calcs'!$H$41:$H$45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8A7-4BD2-8505-F469D3A6DE8E}"/>
            </c:ext>
          </c:extLst>
        </c:ser>
        <c:dLbls>
          <c:showLegendKey val="0"/>
          <c:showVal val="0"/>
          <c:showCatName val="0"/>
          <c:showSerName val="0"/>
          <c:showPercent val="0"/>
          <c:showBubbleSize val="0"/>
        </c:dLbls>
        <c:gapWidth val="219"/>
        <c:axId val="85197952"/>
        <c:axId val="85199488"/>
      </c:barChart>
      <c:catAx>
        <c:axId val="85197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99488"/>
        <c:crosses val="autoZero"/>
        <c:auto val="1"/>
        <c:lblAlgn val="ctr"/>
        <c:lblOffset val="100"/>
        <c:noMultiLvlLbl val="0"/>
      </c:catAx>
      <c:valAx>
        <c:axId val="85199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9795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latin typeface="Arial" panose="020B0604020202020204" pitchFamily="34" charset="0"/>
                <a:cs typeface="Arial" panose="020B0604020202020204" pitchFamily="34" charset="0"/>
              </a:rPr>
              <a:t>Availability of Umpires</a:t>
            </a:r>
          </a:p>
        </c:rich>
      </c:tx>
      <c:layout>
        <c:manualLayout>
          <c:xMode val="edge"/>
          <c:yMode val="edge"/>
          <c:x val="0.36222037509734373"/>
          <c:y val="3.992013458428998E-2"/>
        </c:manualLayout>
      </c:layout>
      <c:overlay val="0"/>
      <c:spPr>
        <a:noFill/>
        <a:ln>
          <a:noFill/>
        </a:ln>
        <a:effectLst/>
      </c:spPr>
    </c:title>
    <c:autoTitleDeleted val="0"/>
    <c:plotArea>
      <c:layout>
        <c:manualLayout>
          <c:layoutTarget val="inner"/>
          <c:xMode val="edge"/>
          <c:yMode val="edge"/>
          <c:x val="8.3144004021266746E-2"/>
          <c:y val="0.15421014308695363"/>
          <c:w val="0.90536175219476878"/>
          <c:h val="0.67357581915164022"/>
        </c:manualLayout>
      </c:layout>
      <c:barChart>
        <c:barDir val="col"/>
        <c:grouping val="clustered"/>
        <c:varyColors val="0"/>
        <c:ser>
          <c:idx val="0"/>
          <c:order val="0"/>
          <c:spPr>
            <a:solidFill>
              <a:schemeClr val="accent1"/>
            </a:solidFill>
            <a:ln>
              <a:noFill/>
            </a:ln>
            <a:effectLst/>
          </c:spPr>
          <c:invertIfNegative val="0"/>
          <c:cat>
            <c:strRef>
              <c:f>'Umpire Data Calcs'!$A$6:$A$8</c:f>
              <c:strCache>
                <c:ptCount val="3"/>
                <c:pt idx="0">
                  <c:v>Umpire Only</c:v>
                </c:pt>
                <c:pt idx="1">
                  <c:v>Player and Umpire</c:v>
                </c:pt>
                <c:pt idx="2">
                  <c:v>Very occasional Umpire</c:v>
                </c:pt>
              </c:strCache>
            </c:strRef>
          </c:cat>
          <c:val>
            <c:numRef>
              <c:f>'Umpire Data Calcs'!$B$6:$B$8</c:f>
              <c:numCache>
                <c:formatCode>General</c:formatCode>
                <c:ptCount val="3"/>
                <c:pt idx="0">
                  <c:v>0</c:v>
                </c:pt>
                <c:pt idx="1">
                  <c:v>0</c:v>
                </c:pt>
                <c:pt idx="2">
                  <c:v>0</c:v>
                </c:pt>
              </c:numCache>
            </c:numRef>
          </c:val>
          <c:extLst>
            <c:ext xmlns:c16="http://schemas.microsoft.com/office/drawing/2014/chart" uri="{C3380CC4-5D6E-409C-BE32-E72D297353CC}">
              <c16:uniqueId val="{00000000-BB57-4A2D-A01E-F2D19C14724A}"/>
            </c:ext>
          </c:extLst>
        </c:ser>
        <c:dLbls>
          <c:showLegendKey val="0"/>
          <c:showVal val="0"/>
          <c:showCatName val="0"/>
          <c:showSerName val="0"/>
          <c:showPercent val="0"/>
          <c:showBubbleSize val="0"/>
        </c:dLbls>
        <c:gapWidth val="219"/>
        <c:overlap val="-27"/>
        <c:axId val="90197376"/>
        <c:axId val="90223744"/>
      </c:barChart>
      <c:catAx>
        <c:axId val="9019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0223744"/>
        <c:crosses val="autoZero"/>
        <c:auto val="1"/>
        <c:lblAlgn val="ctr"/>
        <c:lblOffset val="100"/>
        <c:noMultiLvlLbl val="0"/>
      </c:catAx>
      <c:valAx>
        <c:axId val="90223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0197376"/>
        <c:crosses val="autoZero"/>
        <c:crossBetween val="between"/>
        <c:majorUnit val="1"/>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Qualifications of Umpires by Availability</a:t>
            </a:r>
          </a:p>
        </c:rich>
      </c:tx>
      <c:overlay val="0"/>
      <c:spPr>
        <a:noFill/>
        <a:ln>
          <a:noFill/>
        </a:ln>
        <a:effectLst/>
      </c:spPr>
    </c:title>
    <c:autoTitleDeleted val="0"/>
    <c:plotArea>
      <c:layout/>
      <c:barChart>
        <c:barDir val="bar"/>
        <c:grouping val="clustered"/>
        <c:varyColors val="0"/>
        <c:ser>
          <c:idx val="0"/>
          <c:order val="0"/>
          <c:tx>
            <c:strRef>
              <c:f>'Umpire Data Calcs'!$F$32</c:f>
              <c:strCache>
                <c:ptCount val="1"/>
                <c:pt idx="0">
                  <c:v>Qualified</c:v>
                </c:pt>
              </c:strCache>
            </c:strRef>
          </c:tx>
          <c:invertIfNegative val="0"/>
          <c:cat>
            <c:strRef>
              <c:f>'Umpire Data Calcs'!$E$33:$E$35</c:f>
              <c:strCache>
                <c:ptCount val="3"/>
                <c:pt idx="0">
                  <c:v>Umpire Only</c:v>
                </c:pt>
                <c:pt idx="1">
                  <c:v>Umpire and Player</c:v>
                </c:pt>
                <c:pt idx="2">
                  <c:v>Very Occasional Umpire</c:v>
                </c:pt>
              </c:strCache>
            </c:strRef>
          </c:cat>
          <c:val>
            <c:numRef>
              <c:f>'Umpire Data Calcs'!$F$33:$F$35</c:f>
              <c:numCache>
                <c:formatCode>General</c:formatCode>
                <c:ptCount val="3"/>
                <c:pt idx="0">
                  <c:v>0</c:v>
                </c:pt>
                <c:pt idx="1">
                  <c:v>0</c:v>
                </c:pt>
                <c:pt idx="2">
                  <c:v>0</c:v>
                </c:pt>
              </c:numCache>
            </c:numRef>
          </c:val>
          <c:extLst>
            <c:ext xmlns:c16="http://schemas.microsoft.com/office/drawing/2014/chart" uri="{C3380CC4-5D6E-409C-BE32-E72D297353CC}">
              <c16:uniqueId val="{00000000-40AA-4F36-85A8-2F95AB64215E}"/>
            </c:ext>
          </c:extLst>
        </c:ser>
        <c:ser>
          <c:idx val="1"/>
          <c:order val="1"/>
          <c:tx>
            <c:strRef>
              <c:f>'Umpire Data Calcs'!$G$32</c:f>
              <c:strCache>
                <c:ptCount val="1"/>
                <c:pt idx="0">
                  <c:v>Unassessed</c:v>
                </c:pt>
              </c:strCache>
            </c:strRef>
          </c:tx>
          <c:invertIfNegative val="0"/>
          <c:cat>
            <c:strRef>
              <c:f>'Umpire Data Calcs'!$E$33:$E$35</c:f>
              <c:strCache>
                <c:ptCount val="3"/>
                <c:pt idx="0">
                  <c:v>Umpire Only</c:v>
                </c:pt>
                <c:pt idx="1">
                  <c:v>Umpire and Player</c:v>
                </c:pt>
                <c:pt idx="2">
                  <c:v>Very Occasional Umpire</c:v>
                </c:pt>
              </c:strCache>
            </c:strRef>
          </c:cat>
          <c:val>
            <c:numRef>
              <c:f>'Umpire Data Calcs'!$G$33:$G$35</c:f>
              <c:numCache>
                <c:formatCode>General</c:formatCode>
                <c:ptCount val="3"/>
                <c:pt idx="0">
                  <c:v>0</c:v>
                </c:pt>
                <c:pt idx="1">
                  <c:v>0</c:v>
                </c:pt>
                <c:pt idx="2">
                  <c:v>0</c:v>
                </c:pt>
              </c:numCache>
            </c:numRef>
          </c:val>
          <c:extLst>
            <c:ext xmlns:c16="http://schemas.microsoft.com/office/drawing/2014/chart" uri="{C3380CC4-5D6E-409C-BE32-E72D297353CC}">
              <c16:uniqueId val="{00000001-40AA-4F36-85A8-2F95AB64215E}"/>
            </c:ext>
          </c:extLst>
        </c:ser>
        <c:ser>
          <c:idx val="3"/>
          <c:order val="2"/>
          <c:tx>
            <c:strRef>
              <c:f>'Umpire Data Calcs'!$H$32</c:f>
              <c:strCache>
                <c:ptCount val="1"/>
                <c:pt idx="0">
                  <c:v>Some training</c:v>
                </c:pt>
              </c:strCache>
            </c:strRef>
          </c:tx>
          <c:invertIfNegative val="0"/>
          <c:cat>
            <c:strRef>
              <c:f>'Umpire Data Calcs'!$E$33:$E$35</c:f>
              <c:strCache>
                <c:ptCount val="3"/>
                <c:pt idx="0">
                  <c:v>Umpire Only</c:v>
                </c:pt>
                <c:pt idx="1">
                  <c:v>Umpire and Player</c:v>
                </c:pt>
                <c:pt idx="2">
                  <c:v>Very Occasional Umpire</c:v>
                </c:pt>
              </c:strCache>
            </c:strRef>
          </c:cat>
          <c:val>
            <c:numRef>
              <c:f>'Umpire Data Calcs'!$H$33:$H$35</c:f>
              <c:numCache>
                <c:formatCode>General</c:formatCode>
                <c:ptCount val="3"/>
                <c:pt idx="0">
                  <c:v>0</c:v>
                </c:pt>
                <c:pt idx="1">
                  <c:v>0</c:v>
                </c:pt>
                <c:pt idx="2">
                  <c:v>0</c:v>
                </c:pt>
              </c:numCache>
            </c:numRef>
          </c:val>
          <c:extLst>
            <c:ext xmlns:c16="http://schemas.microsoft.com/office/drawing/2014/chart" uri="{C3380CC4-5D6E-409C-BE32-E72D297353CC}">
              <c16:uniqueId val="{00000002-40AA-4F36-85A8-2F95AB64215E}"/>
            </c:ext>
          </c:extLst>
        </c:ser>
        <c:ser>
          <c:idx val="2"/>
          <c:order val="3"/>
          <c:tx>
            <c:strRef>
              <c:f>'Umpire Data Calcs'!$I$32</c:f>
              <c:strCache>
                <c:ptCount val="1"/>
                <c:pt idx="0">
                  <c:v>None</c:v>
                </c:pt>
              </c:strCache>
            </c:strRef>
          </c:tx>
          <c:invertIfNegative val="0"/>
          <c:cat>
            <c:strRef>
              <c:f>'Umpire Data Calcs'!$E$33:$E$35</c:f>
              <c:strCache>
                <c:ptCount val="3"/>
                <c:pt idx="0">
                  <c:v>Umpire Only</c:v>
                </c:pt>
                <c:pt idx="1">
                  <c:v>Umpire and Player</c:v>
                </c:pt>
                <c:pt idx="2">
                  <c:v>Very Occasional Umpire</c:v>
                </c:pt>
              </c:strCache>
            </c:strRef>
          </c:cat>
          <c:val>
            <c:numRef>
              <c:f>'Umpire Data Calcs'!$I$33:$I$35</c:f>
              <c:numCache>
                <c:formatCode>General</c:formatCode>
                <c:ptCount val="3"/>
                <c:pt idx="0">
                  <c:v>0</c:v>
                </c:pt>
                <c:pt idx="1">
                  <c:v>0</c:v>
                </c:pt>
                <c:pt idx="2">
                  <c:v>0</c:v>
                </c:pt>
              </c:numCache>
            </c:numRef>
          </c:val>
          <c:extLst>
            <c:ext xmlns:c16="http://schemas.microsoft.com/office/drawing/2014/chart" uri="{C3380CC4-5D6E-409C-BE32-E72D297353CC}">
              <c16:uniqueId val="{00000003-40AA-4F36-85A8-2F95AB64215E}"/>
            </c:ext>
          </c:extLst>
        </c:ser>
        <c:dLbls>
          <c:showLegendKey val="0"/>
          <c:showVal val="0"/>
          <c:showCatName val="0"/>
          <c:showSerName val="0"/>
          <c:showPercent val="0"/>
          <c:showBubbleSize val="0"/>
        </c:dLbls>
        <c:gapWidth val="219"/>
        <c:axId val="91615232"/>
        <c:axId val="91616768"/>
      </c:barChart>
      <c:catAx>
        <c:axId val="9161523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20" b="0" i="0" u="none" strike="noStrike" kern="1200" baseline="0">
                <a:solidFill>
                  <a:sysClr val="windowText" lastClr="000000"/>
                </a:solidFill>
                <a:latin typeface="+mn-lt"/>
                <a:ea typeface="+mn-ea"/>
                <a:cs typeface="+mn-cs"/>
              </a:defRPr>
            </a:pPr>
            <a:endParaRPr lang="en-US"/>
          </a:p>
        </c:txPr>
        <c:crossAx val="91616768"/>
        <c:crosses val="autoZero"/>
        <c:auto val="1"/>
        <c:lblAlgn val="ctr"/>
        <c:lblOffset val="100"/>
        <c:noMultiLvlLbl val="0"/>
      </c:catAx>
      <c:valAx>
        <c:axId val="9161676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61523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2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'Umpire Data Calcs'!$F$32</c:f>
              <c:strCache>
                <c:ptCount val="1"/>
                <c:pt idx="0">
                  <c:v>Qualified</c:v>
                </c:pt>
              </c:strCache>
            </c:strRef>
          </c:tx>
          <c:spPr>
            <a:solidFill>
              <a:schemeClr val="accent1"/>
            </a:solidFill>
            <a:ln>
              <a:noFill/>
            </a:ln>
            <a:effectLst/>
          </c:spPr>
          <c:invertIfNegative val="0"/>
          <c:cat>
            <c:strRef>
              <c:f>'Umpire Data Calcs'!$E$33:$E$35</c:f>
              <c:strCache>
                <c:ptCount val="3"/>
                <c:pt idx="0">
                  <c:v>Umpire Only</c:v>
                </c:pt>
                <c:pt idx="1">
                  <c:v>Umpire and Player</c:v>
                </c:pt>
                <c:pt idx="2">
                  <c:v>Very Occasional Umpire</c:v>
                </c:pt>
              </c:strCache>
            </c:strRef>
          </c:cat>
          <c:val>
            <c:numRef>
              <c:f>'Umpire Data Calcs'!$F$33:$F$35</c:f>
              <c:numCache>
                <c:formatCode>General</c:formatCode>
                <c:ptCount val="3"/>
                <c:pt idx="0">
                  <c:v>0</c:v>
                </c:pt>
                <c:pt idx="1">
                  <c:v>0</c:v>
                </c:pt>
                <c:pt idx="2">
                  <c:v>0</c:v>
                </c:pt>
              </c:numCache>
            </c:numRef>
          </c:val>
          <c:extLst>
            <c:ext xmlns:c16="http://schemas.microsoft.com/office/drawing/2014/chart" uri="{C3380CC4-5D6E-409C-BE32-E72D297353CC}">
              <c16:uniqueId val="{00000000-7E5A-4486-90BD-D6963487A956}"/>
            </c:ext>
          </c:extLst>
        </c:ser>
        <c:ser>
          <c:idx val="1"/>
          <c:order val="1"/>
          <c:tx>
            <c:strRef>
              <c:f>'Umpire Data Calcs'!$G$32</c:f>
              <c:strCache>
                <c:ptCount val="1"/>
                <c:pt idx="0">
                  <c:v>Unassessed</c:v>
                </c:pt>
              </c:strCache>
            </c:strRef>
          </c:tx>
          <c:spPr>
            <a:solidFill>
              <a:schemeClr val="accent2"/>
            </a:solidFill>
            <a:ln>
              <a:noFill/>
            </a:ln>
            <a:effectLst/>
          </c:spPr>
          <c:invertIfNegative val="0"/>
          <c:cat>
            <c:strRef>
              <c:f>'Umpire Data Calcs'!$E$33:$E$35</c:f>
              <c:strCache>
                <c:ptCount val="3"/>
                <c:pt idx="0">
                  <c:v>Umpire Only</c:v>
                </c:pt>
                <c:pt idx="1">
                  <c:v>Umpire and Player</c:v>
                </c:pt>
                <c:pt idx="2">
                  <c:v>Very Occasional Umpire</c:v>
                </c:pt>
              </c:strCache>
            </c:strRef>
          </c:cat>
          <c:val>
            <c:numRef>
              <c:f>'Umpire Data Calcs'!$G$33:$G$35</c:f>
              <c:numCache>
                <c:formatCode>General</c:formatCode>
                <c:ptCount val="3"/>
                <c:pt idx="0">
                  <c:v>0</c:v>
                </c:pt>
                <c:pt idx="1">
                  <c:v>0</c:v>
                </c:pt>
                <c:pt idx="2">
                  <c:v>0</c:v>
                </c:pt>
              </c:numCache>
            </c:numRef>
          </c:val>
          <c:extLst>
            <c:ext xmlns:c16="http://schemas.microsoft.com/office/drawing/2014/chart" uri="{C3380CC4-5D6E-409C-BE32-E72D297353CC}">
              <c16:uniqueId val="{00000001-7E5A-4486-90BD-D6963487A956}"/>
            </c:ext>
          </c:extLst>
        </c:ser>
        <c:ser>
          <c:idx val="3"/>
          <c:order val="2"/>
          <c:tx>
            <c:strRef>
              <c:f>'Umpire Data Calcs'!$H$32</c:f>
              <c:strCache>
                <c:ptCount val="1"/>
                <c:pt idx="0">
                  <c:v>Some training</c:v>
                </c:pt>
              </c:strCache>
            </c:strRef>
          </c:tx>
          <c:spPr>
            <a:solidFill>
              <a:schemeClr val="accent4"/>
            </a:solidFill>
            <a:ln>
              <a:noFill/>
            </a:ln>
            <a:effectLst/>
          </c:spPr>
          <c:invertIfNegative val="0"/>
          <c:cat>
            <c:strRef>
              <c:f>'Umpire Data Calcs'!$E$33:$E$35</c:f>
              <c:strCache>
                <c:ptCount val="3"/>
                <c:pt idx="0">
                  <c:v>Umpire Only</c:v>
                </c:pt>
                <c:pt idx="1">
                  <c:v>Umpire and Player</c:v>
                </c:pt>
                <c:pt idx="2">
                  <c:v>Very Occasional Umpire</c:v>
                </c:pt>
              </c:strCache>
            </c:strRef>
          </c:cat>
          <c:val>
            <c:numRef>
              <c:f>'Umpire Data Calcs'!$H$33:$H$35</c:f>
              <c:numCache>
                <c:formatCode>General</c:formatCode>
                <c:ptCount val="3"/>
                <c:pt idx="0">
                  <c:v>0</c:v>
                </c:pt>
                <c:pt idx="1">
                  <c:v>0</c:v>
                </c:pt>
                <c:pt idx="2">
                  <c:v>0</c:v>
                </c:pt>
              </c:numCache>
            </c:numRef>
          </c:val>
          <c:extLst>
            <c:ext xmlns:c16="http://schemas.microsoft.com/office/drawing/2014/chart" uri="{C3380CC4-5D6E-409C-BE32-E72D297353CC}">
              <c16:uniqueId val="{00000002-7E5A-4486-90BD-D6963487A956}"/>
            </c:ext>
          </c:extLst>
        </c:ser>
        <c:dLbls>
          <c:showLegendKey val="0"/>
          <c:showVal val="0"/>
          <c:showCatName val="0"/>
          <c:showSerName val="0"/>
          <c:showPercent val="0"/>
          <c:showBubbleSize val="0"/>
        </c:dLbls>
        <c:gapWidth val="219"/>
        <c:axId val="85197952"/>
        <c:axId val="85199488"/>
      </c:barChart>
      <c:catAx>
        <c:axId val="85197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99488"/>
        <c:crosses val="autoZero"/>
        <c:auto val="1"/>
        <c:lblAlgn val="ctr"/>
        <c:lblOffset val="100"/>
        <c:noMultiLvlLbl val="0"/>
      </c:catAx>
      <c:valAx>
        <c:axId val="85199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9795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latin typeface="Arial" panose="020B0604020202020204" pitchFamily="34" charset="0"/>
                <a:cs typeface="Arial" panose="020B0604020202020204" pitchFamily="34" charset="0"/>
              </a:rPr>
              <a:t>Gender of Coaches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098039378052088"/>
          <c:y val="0.20004849313182932"/>
          <c:w val="0.5829221594995645"/>
          <c:h val="0.68864404748553976"/>
        </c:manualLayout>
      </c:layout>
      <c:pieChart>
        <c:varyColors val="1"/>
        <c:ser>
          <c:idx val="1"/>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0-80AA-4777-BF3B-EB9CD4076057}"/>
              </c:ext>
            </c:extLst>
          </c:dPt>
          <c:dPt>
            <c:idx val="1"/>
            <c:bubble3D val="0"/>
            <c:spPr>
              <a:solidFill>
                <a:schemeClr val="accent2"/>
              </a:solidFill>
              <a:ln w="19050">
                <a:noFill/>
              </a:ln>
              <a:effectLst/>
            </c:spPr>
            <c:extLst>
              <c:ext xmlns:c16="http://schemas.microsoft.com/office/drawing/2014/chart" uri="{C3380CC4-5D6E-409C-BE32-E72D297353CC}">
                <c16:uniqueId val="{00000001-80AA-4777-BF3B-EB9CD4076057}"/>
              </c:ext>
            </c:extLst>
          </c:dPt>
          <c:dPt>
            <c:idx val="2"/>
            <c:bubble3D val="0"/>
            <c:spPr>
              <a:solidFill>
                <a:schemeClr val="accent3"/>
              </a:solidFill>
              <a:ln w="19050">
                <a:noFill/>
              </a:ln>
              <a:effectLst/>
            </c:spPr>
            <c:extLst>
              <c:ext xmlns:c16="http://schemas.microsoft.com/office/drawing/2014/chart" uri="{C3380CC4-5D6E-409C-BE32-E72D297353CC}">
                <c16:uniqueId val="{00000002-80AA-4777-BF3B-EB9CD4076057}"/>
              </c:ext>
            </c:extLst>
          </c:dPt>
          <c:dPt>
            <c:idx val="3"/>
            <c:bubble3D val="0"/>
            <c:spPr>
              <a:solidFill>
                <a:schemeClr val="accent4"/>
              </a:solidFill>
              <a:ln w="19050">
                <a:noFill/>
              </a:ln>
              <a:effectLst/>
            </c:spPr>
            <c:extLst>
              <c:ext xmlns:c16="http://schemas.microsoft.com/office/drawing/2014/chart" uri="{C3380CC4-5D6E-409C-BE32-E72D297353CC}">
                <c16:uniqueId val="{00000007-11F2-41AE-BA3A-A12562E0609C}"/>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'Coach Data Calcs'!$A$2:$A$5</c:f>
            </c:multiLvlStrRef>
          </c:cat>
          <c:val>
            <c:numRef>
              <c:f>'Coach Data Calcs'!$B$2:$B$5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80AA-4777-BF3B-EB9CD407605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noFill/>
    <a:ln w="9525" cap="flat" cmpd="sng" algn="ctr">
      <a:no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latin typeface="Arial" panose="020B0604020202020204" pitchFamily="34" charset="0"/>
                <a:cs typeface="Arial" panose="020B0604020202020204" pitchFamily="34" charset="0"/>
              </a:rPr>
              <a:t>Age of Current Coaches</a:t>
            </a:r>
          </a:p>
        </c:rich>
      </c:tx>
      <c:layout>
        <c:manualLayout>
          <c:xMode val="edge"/>
          <c:yMode val="edge"/>
          <c:x val="0.36222037509734373"/>
          <c:y val="3.992013458428998E-2"/>
        </c:manualLayout>
      </c:layout>
      <c:overlay val="0"/>
      <c:spPr>
        <a:noFill/>
        <a:ln>
          <a:noFill/>
        </a:ln>
        <a:effectLst/>
      </c:spPr>
    </c:title>
    <c:autoTitleDeleted val="0"/>
    <c:plotArea>
      <c:layout>
        <c:manualLayout>
          <c:layoutTarget val="inner"/>
          <c:xMode val="edge"/>
          <c:yMode val="edge"/>
          <c:x val="8.3144004021266746E-2"/>
          <c:y val="0.15421014308695363"/>
          <c:w val="0.90536175219476878"/>
          <c:h val="0.67357581915164022"/>
        </c:manualLayout>
      </c:layout>
      <c:barChart>
        <c:barDir val="col"/>
        <c:grouping val="clustered"/>
        <c:varyColors val="0"/>
        <c:ser>
          <c:idx val="0"/>
          <c:order val="0"/>
          <c:spPr>
            <a:solidFill>
              <a:schemeClr val="accent1"/>
            </a:solidFill>
            <a:ln>
              <a:noFill/>
            </a:ln>
            <a:effectLst/>
          </c:spPr>
          <c:invertIfNegative val="0"/>
          <c:cat>
            <c:strRef>
              <c:f>'Coach Data Calcs'!$A$6:$A$12</c:f>
              <c:strCache>
                <c:ptCount val="7"/>
                <c:pt idx="0">
                  <c:v>Under 18</c:v>
                </c:pt>
                <c:pt idx="1">
                  <c:v>18-24</c:v>
                </c:pt>
                <c:pt idx="2">
                  <c:v>25-34</c:v>
                </c:pt>
                <c:pt idx="3">
                  <c:v>35-44</c:v>
                </c:pt>
                <c:pt idx="4">
                  <c:v>45-54</c:v>
                </c:pt>
                <c:pt idx="5">
                  <c:v>55-64</c:v>
                </c:pt>
                <c:pt idx="6">
                  <c:v>65+</c:v>
                </c:pt>
              </c:strCache>
            </c:strRef>
          </c:cat>
          <c:val>
            <c:numRef>
              <c:f>'Coach Data Calcs'!$B$6:$B$12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C1A-4AC6-91FD-30D065A13319}"/>
            </c:ext>
          </c:extLst>
        </c:ser>
        <c:dLbls>
          <c:showLegendKey val="0"/>
          <c:showVal val="0"/>
          <c:showCatName val="0"/>
          <c:showSerName val="0"/>
          <c:showPercent val="0"/>
          <c:showBubbleSize val="0"/>
        </c:dLbls>
        <c:gapWidth val="219"/>
        <c:overlap val="-27"/>
        <c:axId val="90197376"/>
        <c:axId val="90223744"/>
      </c:barChart>
      <c:catAx>
        <c:axId val="9019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0223744"/>
        <c:crosses val="autoZero"/>
        <c:auto val="1"/>
        <c:lblAlgn val="ctr"/>
        <c:lblOffset val="100"/>
        <c:noMultiLvlLbl val="0"/>
      </c:catAx>
      <c:valAx>
        <c:axId val="90223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0197376"/>
        <c:crosses val="autoZero"/>
        <c:crossBetween val="between"/>
        <c:majorUnit val="1"/>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en-GB" b="1">
                <a:solidFill>
                  <a:sysClr val="windowText" lastClr="000000"/>
                </a:solidFill>
              </a:rPr>
              <a:t>Additional</a:t>
            </a:r>
            <a:r>
              <a:rPr lang="en-GB" b="1" baseline="0">
                <a:solidFill>
                  <a:sysClr val="windowText" lastClr="000000"/>
                </a:solidFill>
              </a:rPr>
              <a:t> </a:t>
            </a:r>
            <a:r>
              <a:rPr lang="en-GB" b="1">
                <a:solidFill>
                  <a:sysClr val="windowText" lastClr="000000"/>
                </a:solidFill>
              </a:rPr>
              <a:t>Coaches needed - Current + Future</a:t>
            </a:r>
          </a:p>
        </c:rich>
      </c:tx>
      <c:overlay val="0"/>
      <c:spPr>
        <a:noFill/>
        <a:ln>
          <a:noFill/>
        </a:ln>
        <a:effectLst/>
      </c:spPr>
    </c:title>
    <c:autoTitleDeleted val="0"/>
    <c:plotArea>
      <c:layout/>
      <c:barChart>
        <c:barDir val="bar"/>
        <c:grouping val="clustered"/>
        <c:varyColors val="0"/>
        <c:ser>
          <c:idx val="0"/>
          <c:order val="0"/>
          <c:tx>
            <c:strRef>
              <c:f>'Players Table'!$G$16</c:f>
              <c:strCache>
                <c:ptCount val="1"/>
                <c:pt idx="0">
                  <c:v>Total number of coaches required (Current + Future)</c:v>
                </c:pt>
              </c:strCache>
            </c:strRef>
          </c:tx>
          <c:spPr>
            <a:solidFill>
              <a:schemeClr val="accent1"/>
            </a:solidFill>
            <a:ln>
              <a:noFill/>
            </a:ln>
            <a:effectLst/>
          </c:spPr>
          <c:invertIfNegative val="0"/>
          <c:cat>
            <c:strRef>
              <c:f>'Players Table'!$F$17:$F$21</c:f>
              <c:strCache>
                <c:ptCount val="5"/>
                <c:pt idx="0">
                  <c:v>5 to 10 years</c:v>
                </c:pt>
                <c:pt idx="1">
                  <c:v>11 to 16 years</c:v>
                </c:pt>
                <c:pt idx="2">
                  <c:v>Adult</c:v>
                </c:pt>
                <c:pt idx="3">
                  <c:v>Social </c:v>
                </c:pt>
                <c:pt idx="4">
                  <c:v>Flyerz</c:v>
                </c:pt>
              </c:strCache>
            </c:strRef>
          </c:cat>
          <c:val>
            <c:numRef>
              <c:f>'Players Table'!$G$17:$G$21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D92-4FCD-9881-AC3CA4DD5C0D}"/>
            </c:ext>
          </c:extLst>
        </c:ser>
        <c:dLbls>
          <c:showLegendKey val="0"/>
          <c:showVal val="0"/>
          <c:showCatName val="0"/>
          <c:showSerName val="0"/>
          <c:showPercent val="0"/>
          <c:showBubbleSize val="0"/>
        </c:dLbls>
        <c:gapWidth val="182"/>
        <c:axId val="92046080"/>
        <c:axId val="92047616"/>
      </c:barChart>
      <c:catAx>
        <c:axId val="92046080"/>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2047616"/>
        <c:crosses val="autoZero"/>
        <c:auto val="1"/>
        <c:lblAlgn val="ctr"/>
        <c:lblOffset val="100"/>
        <c:noMultiLvlLbl val="0"/>
      </c:catAx>
      <c:valAx>
        <c:axId val="92047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2046080"/>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GB" sz="1400" b="1" i="0" u="none" strike="noStrike" kern="1200" spc="0" baseline="0">
                <a:solidFill>
                  <a:schemeClr val="tx2"/>
                </a:solidFill>
                <a:latin typeface="Arial" panose="020B0604020202020204" pitchFamily="34" charset="0"/>
                <a:ea typeface="+mn-ea"/>
                <a:cs typeface="Arial" panose="020B0604020202020204" pitchFamily="34" charset="0"/>
              </a:defRPr>
            </a:pPr>
            <a:r>
              <a:rPr lang="en-GB" sz="1400" b="1" i="0" u="none" strike="noStrike" kern="1200" spc="0" baseline="0">
                <a:solidFill>
                  <a:sysClr val="windowText" lastClr="000000"/>
                </a:solidFill>
                <a:latin typeface="Arial" panose="020B0604020202020204" pitchFamily="34" charset="0"/>
                <a:ea typeface="+mn-ea"/>
                <a:cs typeface="Arial" panose="020B0604020202020204" pitchFamily="34" charset="0"/>
              </a:rPr>
              <a:t>Desired growth in Players</a:t>
            </a:r>
          </a:p>
        </c:rich>
      </c:tx>
      <c:overlay val="0"/>
      <c:spPr>
        <a:noFill/>
        <a:ln>
          <a:noFill/>
        </a:ln>
        <a:effectLst/>
      </c:spPr>
    </c:title>
    <c:autoTitleDeleted val="0"/>
    <c:plotArea>
      <c:layout/>
      <c:barChart>
        <c:barDir val="bar"/>
        <c:grouping val="clustered"/>
        <c:varyColors val="0"/>
        <c:ser>
          <c:idx val="0"/>
          <c:order val="0"/>
          <c:tx>
            <c:strRef>
              <c:f>'Players Table'!$C$16</c:f>
              <c:strCache>
                <c:ptCount val="1"/>
                <c:pt idx="0">
                  <c:v>Desired Growth of Coached Players</c:v>
                </c:pt>
              </c:strCache>
            </c:strRef>
          </c:tx>
          <c:spPr>
            <a:blipFill>
              <a:blip xmlns:r="http://schemas.openxmlformats.org/officeDocument/2006/relationships" r:embed="rId1"/>
              <a:stretch>
                <a:fillRect/>
              </a:stretch>
            </a:blipFill>
            <a:ln>
              <a:noFill/>
            </a:ln>
            <a:effectLst/>
          </c:spPr>
          <c:invertIfNegative val="0"/>
          <c:pictureOptions>
            <c:pictureFormat val="stack"/>
          </c:pictureOptions>
          <c:cat>
            <c:strRef>
              <c:f>'Players Table'!$B$17:$B$21</c:f>
              <c:strCache>
                <c:ptCount val="5"/>
                <c:pt idx="0">
                  <c:v>5 to 10 years</c:v>
                </c:pt>
                <c:pt idx="1">
                  <c:v>11 to 16 years</c:v>
                </c:pt>
                <c:pt idx="2">
                  <c:v>Adult</c:v>
                </c:pt>
                <c:pt idx="3">
                  <c:v>Social </c:v>
                </c:pt>
                <c:pt idx="4">
                  <c:v>Flyerz</c:v>
                </c:pt>
              </c:strCache>
            </c:strRef>
          </c:cat>
          <c:val>
            <c:numRef>
              <c:f>'Players Table'!$C$17:$C$21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15E-453F-A06B-B61CDF8BA95B}"/>
            </c:ext>
          </c:extLst>
        </c:ser>
        <c:dLbls>
          <c:showLegendKey val="0"/>
          <c:showVal val="0"/>
          <c:showCatName val="0"/>
          <c:showSerName val="0"/>
          <c:showPercent val="0"/>
          <c:showBubbleSize val="0"/>
        </c:dLbls>
        <c:gapWidth val="182"/>
        <c:axId val="91554944"/>
        <c:axId val="91556480"/>
      </c:barChart>
      <c:catAx>
        <c:axId val="9155494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1556480"/>
        <c:crosses val="autoZero"/>
        <c:auto val="1"/>
        <c:lblAlgn val="ctr"/>
        <c:lblOffset val="100"/>
        <c:noMultiLvlLbl val="0"/>
      </c:catAx>
      <c:valAx>
        <c:axId val="9155648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15549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Number of coaches by Role</a:t>
            </a:r>
          </a:p>
        </c:rich>
      </c:tx>
      <c:overlay val="0"/>
      <c:spPr>
        <a:noFill/>
        <a:ln>
          <a:noFill/>
        </a:ln>
        <a:effectLst/>
      </c:spPr>
    </c:title>
    <c:autoTitleDeleted val="0"/>
    <c:plotArea>
      <c:layout/>
      <c:barChart>
        <c:barDir val="bar"/>
        <c:grouping val="clustered"/>
        <c:varyColors val="0"/>
        <c:ser>
          <c:idx val="0"/>
          <c:order val="0"/>
          <c:tx>
            <c:strRef>
              <c:f>'Coach Data Calcs'!$F$40</c:f>
              <c:strCache>
                <c:ptCount val="1"/>
                <c:pt idx="0">
                  <c:v>Lead coach</c:v>
                </c:pt>
              </c:strCache>
            </c:strRef>
          </c:tx>
          <c:spPr>
            <a:solidFill>
              <a:schemeClr val="accent1"/>
            </a:solidFill>
            <a:ln>
              <a:noFill/>
            </a:ln>
            <a:effectLst/>
          </c:spPr>
          <c:invertIfNegative val="0"/>
          <c:cat>
            <c:strRef>
              <c:f>'Coach Data Calcs'!$E$41:$E$45</c:f>
              <c:strCache>
                <c:ptCount val="5"/>
                <c:pt idx="0">
                  <c:v>5 to 10 years</c:v>
                </c:pt>
                <c:pt idx="1">
                  <c:v>11 to 16 years</c:v>
                </c:pt>
                <c:pt idx="2">
                  <c:v>Adult</c:v>
                </c:pt>
                <c:pt idx="3">
                  <c:v>Social</c:v>
                </c:pt>
                <c:pt idx="4">
                  <c:v>Flyerz</c:v>
                </c:pt>
              </c:strCache>
            </c:strRef>
          </c:cat>
          <c:val>
            <c:numRef>
              <c:f>'Coach Data Calcs'!$F$41:$F$45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50F-46C0-989D-4ACD22595536}"/>
            </c:ext>
          </c:extLst>
        </c:ser>
        <c:ser>
          <c:idx val="1"/>
          <c:order val="1"/>
          <c:tx>
            <c:strRef>
              <c:f>'Coach Data Calcs'!$G$40</c:f>
              <c:strCache>
                <c:ptCount val="1"/>
                <c:pt idx="0">
                  <c:v>Coach</c:v>
                </c:pt>
              </c:strCache>
            </c:strRef>
          </c:tx>
          <c:spPr>
            <a:solidFill>
              <a:schemeClr val="accent2"/>
            </a:solidFill>
            <a:ln>
              <a:noFill/>
            </a:ln>
            <a:effectLst/>
          </c:spPr>
          <c:invertIfNegative val="0"/>
          <c:cat>
            <c:strRef>
              <c:f>'Coach Data Calcs'!$E$41:$E$45</c:f>
              <c:strCache>
                <c:ptCount val="5"/>
                <c:pt idx="0">
                  <c:v>5 to 10 years</c:v>
                </c:pt>
                <c:pt idx="1">
                  <c:v>11 to 16 years</c:v>
                </c:pt>
                <c:pt idx="2">
                  <c:v>Adult</c:v>
                </c:pt>
                <c:pt idx="3">
                  <c:v>Social</c:v>
                </c:pt>
                <c:pt idx="4">
                  <c:v>Flyerz</c:v>
                </c:pt>
              </c:strCache>
            </c:strRef>
          </c:cat>
          <c:val>
            <c:numRef>
              <c:f>'Coach Data Calcs'!$G$41:$G$45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50F-46C0-989D-4ACD22595536}"/>
            </c:ext>
          </c:extLst>
        </c:ser>
        <c:ser>
          <c:idx val="3"/>
          <c:order val="2"/>
          <c:tx>
            <c:strRef>
              <c:f>'Coach Data Calcs'!$H$40</c:f>
              <c:strCache>
                <c:ptCount val="1"/>
                <c:pt idx="0">
                  <c:v>Helper</c:v>
                </c:pt>
              </c:strCache>
            </c:strRef>
          </c:tx>
          <c:spPr>
            <a:solidFill>
              <a:schemeClr val="accent4"/>
            </a:solidFill>
            <a:ln>
              <a:noFill/>
            </a:ln>
            <a:effectLst/>
          </c:spPr>
          <c:invertIfNegative val="0"/>
          <c:cat>
            <c:strRef>
              <c:f>'Coach Data Calcs'!$E$41:$E$45</c:f>
              <c:strCache>
                <c:ptCount val="5"/>
                <c:pt idx="0">
                  <c:v>5 to 10 years</c:v>
                </c:pt>
                <c:pt idx="1">
                  <c:v>11 to 16 years</c:v>
                </c:pt>
                <c:pt idx="2">
                  <c:v>Adult</c:v>
                </c:pt>
                <c:pt idx="3">
                  <c:v>Social</c:v>
                </c:pt>
                <c:pt idx="4">
                  <c:v>Flyerz</c:v>
                </c:pt>
              </c:strCache>
            </c:strRef>
          </c:cat>
          <c:val>
            <c:numRef>
              <c:f>'Coach Data Calcs'!$H$41:$H$45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50F-46C0-989D-4ACD22595536}"/>
            </c:ext>
          </c:extLst>
        </c:ser>
        <c:dLbls>
          <c:showLegendKey val="0"/>
          <c:showVal val="0"/>
          <c:showCatName val="0"/>
          <c:showSerName val="0"/>
          <c:showPercent val="0"/>
          <c:showBubbleSize val="0"/>
        </c:dLbls>
        <c:gapWidth val="219"/>
        <c:axId val="91615232"/>
        <c:axId val="91616768"/>
      </c:barChart>
      <c:catAx>
        <c:axId val="9161523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20" b="0" i="0" u="none" strike="noStrike" kern="1200" baseline="0">
                <a:solidFill>
                  <a:sysClr val="windowText" lastClr="000000"/>
                </a:solidFill>
                <a:latin typeface="+mn-lt"/>
                <a:ea typeface="+mn-ea"/>
                <a:cs typeface="+mn-cs"/>
              </a:defRPr>
            </a:pPr>
            <a:endParaRPr lang="en-US"/>
          </a:p>
        </c:txPr>
        <c:crossAx val="91616768"/>
        <c:crosses val="autoZero"/>
        <c:auto val="1"/>
        <c:lblAlgn val="ctr"/>
        <c:lblOffset val="100"/>
        <c:noMultiLvlLbl val="0"/>
      </c:catAx>
      <c:valAx>
        <c:axId val="9161676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61523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2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solidFill>
                  <a:srgbClr val="595959"/>
                </a:solidFill>
              </a:rPr>
              <a:t>Safeguarding Qualifications of Coaches by Role</a:t>
            </a:r>
          </a:p>
        </c:rich>
      </c:tx>
      <c:overlay val="0"/>
    </c:title>
    <c:autoTitleDeleted val="0"/>
    <c:plotArea>
      <c:layout/>
      <c:barChart>
        <c:barDir val="col"/>
        <c:grouping val="stacked"/>
        <c:varyColors val="0"/>
        <c:ser>
          <c:idx val="0"/>
          <c:order val="0"/>
          <c:tx>
            <c:strRef>
              <c:f>'Safeguarding Calc'!$A$7</c:f>
              <c:strCache>
                <c:ptCount val="1"/>
                <c:pt idx="0">
                  <c:v>Suitably Qualified</c:v>
                </c:pt>
              </c:strCache>
            </c:strRef>
          </c:tx>
          <c:invertIfNegative val="0"/>
          <c:cat>
            <c:strRef>
              <c:f>'Safeguarding Calc'!$B$1:$D$1</c:f>
              <c:strCache>
                <c:ptCount val="3"/>
                <c:pt idx="0">
                  <c:v>Lead Coach</c:v>
                </c:pt>
                <c:pt idx="1">
                  <c:v>Coach</c:v>
                </c:pt>
                <c:pt idx="2">
                  <c:v>Helper</c:v>
                </c:pt>
              </c:strCache>
            </c:strRef>
          </c:cat>
          <c:val>
            <c:numRef>
              <c:f>'Safeguarding Calc'!$B$7:$D$7</c:f>
              <c:numCache>
                <c:formatCode>General</c:formatCode>
                <c:ptCount val="3"/>
                <c:pt idx="0">
                  <c:v>0</c:v>
                </c:pt>
                <c:pt idx="1">
                  <c:v>0</c:v>
                </c:pt>
                <c:pt idx="2">
                  <c:v>0</c:v>
                </c:pt>
              </c:numCache>
            </c:numRef>
          </c:val>
          <c:extLst>
            <c:ext xmlns:c16="http://schemas.microsoft.com/office/drawing/2014/chart" uri="{C3380CC4-5D6E-409C-BE32-E72D297353CC}">
              <c16:uniqueId val="{00000000-8AF7-4202-97C3-AA2AEE01533D}"/>
            </c:ext>
          </c:extLst>
        </c:ser>
        <c:ser>
          <c:idx val="2"/>
          <c:order val="1"/>
          <c:tx>
            <c:strRef>
              <c:f>'Safeguarding Calc'!$A$9</c:f>
              <c:strCache>
                <c:ptCount val="1"/>
                <c:pt idx="0">
                  <c:v>No Qualification</c:v>
                </c:pt>
              </c:strCache>
            </c:strRef>
          </c:tx>
          <c:invertIfNegative val="0"/>
          <c:cat>
            <c:strRef>
              <c:f>'Safeguarding Calc'!$B$1:$D$1</c:f>
              <c:strCache>
                <c:ptCount val="3"/>
                <c:pt idx="0">
                  <c:v>Lead Coach</c:v>
                </c:pt>
                <c:pt idx="1">
                  <c:v>Coach</c:v>
                </c:pt>
                <c:pt idx="2">
                  <c:v>Helper</c:v>
                </c:pt>
              </c:strCache>
            </c:strRef>
          </c:cat>
          <c:val>
            <c:numRef>
              <c:f>'Safeguarding Calc'!$B$9:$D$9</c:f>
              <c:numCache>
                <c:formatCode>General</c:formatCode>
                <c:ptCount val="3"/>
                <c:pt idx="0">
                  <c:v>0</c:v>
                </c:pt>
                <c:pt idx="1">
                  <c:v>0</c:v>
                </c:pt>
                <c:pt idx="2">
                  <c:v>0</c:v>
                </c:pt>
              </c:numCache>
            </c:numRef>
          </c:val>
          <c:extLst>
            <c:ext xmlns:c16="http://schemas.microsoft.com/office/drawing/2014/chart" uri="{C3380CC4-5D6E-409C-BE32-E72D297353CC}">
              <c16:uniqueId val="{00000001-8AF7-4202-97C3-AA2AEE01533D}"/>
            </c:ext>
          </c:extLst>
        </c:ser>
        <c:dLbls>
          <c:showLegendKey val="0"/>
          <c:showVal val="0"/>
          <c:showCatName val="0"/>
          <c:showSerName val="0"/>
          <c:showPercent val="0"/>
          <c:showBubbleSize val="0"/>
        </c:dLbls>
        <c:gapWidth val="150"/>
        <c:overlap val="100"/>
        <c:axId val="92111616"/>
        <c:axId val="92113152"/>
      </c:barChart>
      <c:catAx>
        <c:axId val="92111616"/>
        <c:scaling>
          <c:orientation val="minMax"/>
        </c:scaling>
        <c:delete val="0"/>
        <c:axPos val="b"/>
        <c:numFmt formatCode="General" sourceLinked="0"/>
        <c:majorTickMark val="out"/>
        <c:minorTickMark val="none"/>
        <c:tickLblPos val="nextTo"/>
        <c:crossAx val="92113152"/>
        <c:crosses val="autoZero"/>
        <c:auto val="1"/>
        <c:lblAlgn val="ctr"/>
        <c:lblOffset val="100"/>
        <c:noMultiLvlLbl val="0"/>
      </c:catAx>
      <c:valAx>
        <c:axId val="92113152"/>
        <c:scaling>
          <c:orientation val="minMax"/>
        </c:scaling>
        <c:delete val="0"/>
        <c:axPos val="l"/>
        <c:majorGridlines/>
        <c:numFmt formatCode="General" sourceLinked="1"/>
        <c:majorTickMark val="out"/>
        <c:minorTickMark val="none"/>
        <c:tickLblPos val="nextTo"/>
        <c:crossAx val="92111616"/>
        <c:crosses val="autoZero"/>
        <c:crossBetween val="between"/>
      </c:valAx>
    </c:plotArea>
    <c:legend>
      <c:legendPos val="r"/>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latin typeface="Arial" panose="020B0604020202020204" pitchFamily="34" charset="0"/>
                <a:cs typeface="Arial" panose="020B0604020202020204" pitchFamily="34" charset="0"/>
              </a:rPr>
              <a:t>Gender of Umpires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098039378052088"/>
          <c:y val="0.20004849313182932"/>
          <c:w val="0.5829221594995645"/>
          <c:h val="0.68864404748553976"/>
        </c:manualLayout>
      </c:layout>
      <c:pieChart>
        <c:varyColors val="1"/>
        <c:ser>
          <c:idx val="1"/>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789-4297-9063-C2F9023D85FF}"/>
              </c:ext>
            </c:extLst>
          </c:dPt>
          <c:dPt>
            <c:idx val="1"/>
            <c:bubble3D val="0"/>
            <c:spPr>
              <a:solidFill>
                <a:schemeClr val="accent2"/>
              </a:solidFill>
              <a:ln w="19050">
                <a:noFill/>
              </a:ln>
              <a:effectLst/>
            </c:spPr>
            <c:extLst>
              <c:ext xmlns:c16="http://schemas.microsoft.com/office/drawing/2014/chart" uri="{C3380CC4-5D6E-409C-BE32-E72D297353CC}">
                <c16:uniqueId val="{00000003-6789-4297-9063-C2F9023D85FF}"/>
              </c:ext>
            </c:extLst>
          </c:dPt>
          <c:dPt>
            <c:idx val="2"/>
            <c:bubble3D val="0"/>
            <c:spPr>
              <a:solidFill>
                <a:schemeClr val="accent3"/>
              </a:solidFill>
              <a:ln w="19050">
                <a:noFill/>
              </a:ln>
              <a:effectLst/>
            </c:spPr>
            <c:extLst>
              <c:ext xmlns:c16="http://schemas.microsoft.com/office/drawing/2014/chart" uri="{C3380CC4-5D6E-409C-BE32-E72D297353CC}">
                <c16:uniqueId val="{00000005-6789-4297-9063-C2F9023D85FF}"/>
              </c:ext>
            </c:extLst>
          </c:dPt>
          <c:dPt>
            <c:idx val="3"/>
            <c:bubble3D val="0"/>
            <c:spPr>
              <a:solidFill>
                <a:schemeClr val="accent4"/>
              </a:solidFill>
              <a:ln w="19050">
                <a:noFill/>
              </a:ln>
              <a:effectLst/>
            </c:spPr>
            <c:extLst>
              <c:ext xmlns:c16="http://schemas.microsoft.com/office/drawing/2014/chart" uri="{C3380CC4-5D6E-409C-BE32-E72D297353CC}">
                <c16:uniqueId val="{00000007-CC2D-461F-ADFB-24AF81C7279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'Umpire Data Calcs'!$A$2:$A$5</c:f>
            </c:strRef>
          </c:cat>
          <c:val>
            <c:numRef>
              <c:f>'Umpire Data Calcs'!$B$2:$B$5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6-6789-4297-9063-C2F9023D85F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noFill/>
    <a:ln w="9525" cap="flat" cmpd="sng" algn="ctr">
      <a:no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chart" Target="../charts/chart5.xml"/><Relationship Id="rId7" Type="http://schemas.openxmlformats.org/officeDocument/2006/relationships/image" Target="../media/image5.emf"/><Relationship Id="rId12" Type="http://schemas.openxmlformats.org/officeDocument/2006/relationships/image" Target="../media/image7.emf"/><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image" Target="../media/image3.png"/><Relationship Id="rId5" Type="http://schemas.openxmlformats.org/officeDocument/2006/relationships/chart" Target="../charts/chart7.xml"/><Relationship Id="rId10" Type="http://schemas.openxmlformats.org/officeDocument/2006/relationships/image" Target="../media/image2.png"/><Relationship Id="rId4" Type="http://schemas.openxmlformats.org/officeDocument/2006/relationships/chart" Target="../charts/chart6.xml"/><Relationship Id="rId9" Type="http://schemas.openxmlformats.org/officeDocument/2006/relationships/image" Target="../media/image1.jpeg"/></Relationships>
</file>

<file path=xl/drawings/_rels/drawing9.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11.xml"/><Relationship Id="rId7"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1.jpeg"/><Relationship Id="rId5" Type="http://schemas.openxmlformats.org/officeDocument/2006/relationships/image" Target="../media/image12.emf"/><Relationship Id="rId4"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3</xdr:col>
      <xdr:colOff>6496050</xdr:colOff>
      <xdr:row>0</xdr:row>
      <xdr:rowOff>114300</xdr:rowOff>
    </xdr:from>
    <xdr:to>
      <xdr:col>3</xdr:col>
      <xdr:colOff>7191375</xdr:colOff>
      <xdr:row>6</xdr:row>
      <xdr:rowOff>60381</xdr:rowOff>
    </xdr:to>
    <xdr:pic>
      <xdr:nvPicPr>
        <xdr:cNvPr id="5" name="Picture 4" descr="W:\Brand\Logos\England Hockey Logos\England Hockey Logo JPG Red Text.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9324975" y="114300"/>
          <a:ext cx="695325" cy="1041456"/>
        </a:xfrm>
        <a:prstGeom prst="rect">
          <a:avLst/>
        </a:prstGeom>
        <a:noFill/>
        <a:ln w="9525">
          <a:noFill/>
          <a:miter lim="800000"/>
          <a:headEnd/>
          <a:tailEnd/>
        </a:ln>
      </xdr:spPr>
    </xdr:pic>
    <xdr:clientData/>
  </xdr:twoCellAnchor>
  <xdr:twoCellAnchor editAs="oneCell">
    <xdr:from>
      <xdr:col>3</xdr:col>
      <xdr:colOff>7284720</xdr:colOff>
      <xdr:row>0</xdr:row>
      <xdr:rowOff>0</xdr:rowOff>
    </xdr:from>
    <xdr:to>
      <xdr:col>5</xdr:col>
      <xdr:colOff>548640</xdr:colOff>
      <xdr:row>6</xdr:row>
      <xdr:rowOff>3328</xdr:rowOff>
    </xdr:to>
    <xdr:pic>
      <xdr:nvPicPr>
        <xdr:cNvPr id="2" name="Picture 1" descr="UK Coaching - Equity In Your Coaching Major Review - Sport Structures">
          <a:extLst>
            <a:ext uri="{FF2B5EF4-FFF2-40B4-BE49-F238E27FC236}">
              <a16:creationId xmlns:a16="http://schemas.microsoft.com/office/drawing/2014/main" id="{0B962CD8-3A23-446A-7217-B006824D45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4120" y="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6583680</xdr:colOff>
      <xdr:row>6</xdr:row>
      <xdr:rowOff>129540</xdr:rowOff>
    </xdr:from>
    <xdr:to>
      <xdr:col>4</xdr:col>
      <xdr:colOff>617220</xdr:colOff>
      <xdr:row>9</xdr:row>
      <xdr:rowOff>156990</xdr:rowOff>
    </xdr:to>
    <xdr:pic>
      <xdr:nvPicPr>
        <xdr:cNvPr id="3" name="Picture 2">
          <a:extLst>
            <a:ext uri="{FF2B5EF4-FFF2-40B4-BE49-F238E27FC236}">
              <a16:creationId xmlns:a16="http://schemas.microsoft.com/office/drawing/2014/main" id="{2D61D515-2F1E-948C-13C1-DDEEE8B7F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03080" y="1181100"/>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4008120</xdr:colOff>
      <xdr:row>0</xdr:row>
      <xdr:rowOff>30480</xdr:rowOff>
    </xdr:from>
    <xdr:to>
      <xdr:col>3</xdr:col>
      <xdr:colOff>4703445</xdr:colOff>
      <xdr:row>1</xdr:row>
      <xdr:rowOff>509961</xdr:rowOff>
    </xdr:to>
    <xdr:pic>
      <xdr:nvPicPr>
        <xdr:cNvPr id="2" name="Picture 1" descr="W:\Brand\Logos\England Hockey Logos\England Hockey Logo JPG Red Text.jpg">
          <a:extLst>
            <a:ext uri="{FF2B5EF4-FFF2-40B4-BE49-F238E27FC236}">
              <a16:creationId xmlns:a16="http://schemas.microsoft.com/office/drawing/2014/main" id="{7FF70AB5-C03F-44B4-84DC-FE112CE5246C}"/>
            </a:ext>
          </a:extLst>
        </xdr:cNvPr>
        <xdr:cNvPicPr/>
      </xdr:nvPicPr>
      <xdr:blipFill>
        <a:blip xmlns:r="http://schemas.openxmlformats.org/officeDocument/2006/relationships" r:embed="rId1" cstate="print"/>
        <a:srcRect/>
        <a:stretch>
          <a:fillRect/>
        </a:stretch>
      </xdr:blipFill>
      <xdr:spPr bwMode="auto">
        <a:xfrm>
          <a:off x="11772900" y="30480"/>
          <a:ext cx="695325" cy="997641"/>
        </a:xfrm>
        <a:prstGeom prst="rect">
          <a:avLst/>
        </a:prstGeom>
        <a:noFill/>
        <a:ln w="9525">
          <a:noFill/>
          <a:miter lim="800000"/>
          <a:headEnd/>
          <a:tailEnd/>
        </a:ln>
      </xdr:spPr>
    </xdr:pic>
    <xdr:clientData/>
  </xdr:twoCellAnchor>
  <xdr:twoCellAnchor editAs="oneCell">
    <xdr:from>
      <xdr:col>3</xdr:col>
      <xdr:colOff>4796790</xdr:colOff>
      <xdr:row>0</xdr:row>
      <xdr:rowOff>0</xdr:rowOff>
    </xdr:from>
    <xdr:to>
      <xdr:col>4</xdr:col>
      <xdr:colOff>156210</xdr:colOff>
      <xdr:row>2</xdr:row>
      <xdr:rowOff>14758</xdr:rowOff>
    </xdr:to>
    <xdr:pic>
      <xdr:nvPicPr>
        <xdr:cNvPr id="3" name="Picture 2" descr="UK Coaching - Equity In Your Coaching Major Review - Sport Structures">
          <a:extLst>
            <a:ext uri="{FF2B5EF4-FFF2-40B4-BE49-F238E27FC236}">
              <a16:creationId xmlns:a16="http://schemas.microsoft.com/office/drawing/2014/main" id="{10010EA5-8760-4230-936D-3CE70A0FFF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1570" y="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4095750</xdr:colOff>
      <xdr:row>2</xdr:row>
      <xdr:rowOff>30480</xdr:rowOff>
    </xdr:from>
    <xdr:to>
      <xdr:col>3</xdr:col>
      <xdr:colOff>6122670</xdr:colOff>
      <xdr:row>4</xdr:row>
      <xdr:rowOff>233190</xdr:rowOff>
    </xdr:to>
    <xdr:pic>
      <xdr:nvPicPr>
        <xdr:cNvPr id="4" name="Picture 3">
          <a:extLst>
            <a:ext uri="{FF2B5EF4-FFF2-40B4-BE49-F238E27FC236}">
              <a16:creationId xmlns:a16="http://schemas.microsoft.com/office/drawing/2014/main" id="{79E39D37-3AAA-4469-9CF8-C4EEB28B1E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60530" y="1066800"/>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3825240</xdr:colOff>
      <xdr:row>0</xdr:row>
      <xdr:rowOff>30480</xdr:rowOff>
    </xdr:from>
    <xdr:to>
      <xdr:col>3</xdr:col>
      <xdr:colOff>4520565</xdr:colOff>
      <xdr:row>1</xdr:row>
      <xdr:rowOff>509961</xdr:rowOff>
    </xdr:to>
    <xdr:pic>
      <xdr:nvPicPr>
        <xdr:cNvPr id="5" name="Picture 4" descr="W:\Brand\Logos\England Hockey Logos\England Hockey Logo JPG Red Text.jpg">
          <a:extLst>
            <a:ext uri="{FF2B5EF4-FFF2-40B4-BE49-F238E27FC236}">
              <a16:creationId xmlns:a16="http://schemas.microsoft.com/office/drawing/2014/main" id="{4F551A84-1F9D-482F-A0FA-23A906D07CB4}"/>
            </a:ext>
          </a:extLst>
        </xdr:cNvPr>
        <xdr:cNvPicPr/>
      </xdr:nvPicPr>
      <xdr:blipFill>
        <a:blip xmlns:r="http://schemas.openxmlformats.org/officeDocument/2006/relationships" r:embed="rId1" cstate="print"/>
        <a:srcRect/>
        <a:stretch>
          <a:fillRect/>
        </a:stretch>
      </xdr:blipFill>
      <xdr:spPr bwMode="auto">
        <a:xfrm>
          <a:off x="11590020" y="30480"/>
          <a:ext cx="695325" cy="997641"/>
        </a:xfrm>
        <a:prstGeom prst="rect">
          <a:avLst/>
        </a:prstGeom>
        <a:noFill/>
        <a:ln w="9525">
          <a:noFill/>
          <a:miter lim="800000"/>
          <a:headEnd/>
          <a:tailEnd/>
        </a:ln>
      </xdr:spPr>
    </xdr:pic>
    <xdr:clientData/>
  </xdr:twoCellAnchor>
  <xdr:twoCellAnchor editAs="oneCell">
    <xdr:from>
      <xdr:col>3</xdr:col>
      <xdr:colOff>4613910</xdr:colOff>
      <xdr:row>0</xdr:row>
      <xdr:rowOff>0</xdr:rowOff>
    </xdr:from>
    <xdr:to>
      <xdr:col>3</xdr:col>
      <xdr:colOff>6534150</xdr:colOff>
      <xdr:row>2</xdr:row>
      <xdr:rowOff>14758</xdr:rowOff>
    </xdr:to>
    <xdr:pic>
      <xdr:nvPicPr>
        <xdr:cNvPr id="6" name="Picture 5" descr="UK Coaching - Equity In Your Coaching Major Review - Sport Structures">
          <a:extLst>
            <a:ext uri="{FF2B5EF4-FFF2-40B4-BE49-F238E27FC236}">
              <a16:creationId xmlns:a16="http://schemas.microsoft.com/office/drawing/2014/main" id="{1CE9B4D6-323C-4A61-A2B6-42F80237A1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78690" y="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3912870</xdr:colOff>
      <xdr:row>2</xdr:row>
      <xdr:rowOff>30480</xdr:rowOff>
    </xdr:from>
    <xdr:to>
      <xdr:col>3</xdr:col>
      <xdr:colOff>5939790</xdr:colOff>
      <xdr:row>4</xdr:row>
      <xdr:rowOff>233190</xdr:rowOff>
    </xdr:to>
    <xdr:pic>
      <xdr:nvPicPr>
        <xdr:cNvPr id="7" name="Picture 6">
          <a:extLst>
            <a:ext uri="{FF2B5EF4-FFF2-40B4-BE49-F238E27FC236}">
              <a16:creationId xmlns:a16="http://schemas.microsoft.com/office/drawing/2014/main" id="{2B023D61-5E07-49A1-A6A3-82BB5139C0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77650" y="1066800"/>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228600</xdr:colOff>
      <xdr:row>0</xdr:row>
      <xdr:rowOff>30480</xdr:rowOff>
    </xdr:from>
    <xdr:to>
      <xdr:col>7</xdr:col>
      <xdr:colOff>923925</xdr:colOff>
      <xdr:row>4</xdr:row>
      <xdr:rowOff>37521</xdr:rowOff>
    </xdr:to>
    <xdr:pic>
      <xdr:nvPicPr>
        <xdr:cNvPr id="2" name="Picture 1" descr="W:\Brand\Logos\England Hockey Logos\England Hockey Logo JPG Red Text.jpg">
          <a:extLst>
            <a:ext uri="{FF2B5EF4-FFF2-40B4-BE49-F238E27FC236}">
              <a16:creationId xmlns:a16="http://schemas.microsoft.com/office/drawing/2014/main" id="{02F8C68F-B51E-4D30-83D3-3FC7B4CE0C4E}"/>
            </a:ext>
          </a:extLst>
        </xdr:cNvPr>
        <xdr:cNvPicPr/>
      </xdr:nvPicPr>
      <xdr:blipFill>
        <a:blip xmlns:r="http://schemas.openxmlformats.org/officeDocument/2006/relationships" r:embed="rId1" cstate="print"/>
        <a:srcRect/>
        <a:stretch>
          <a:fillRect/>
        </a:stretch>
      </xdr:blipFill>
      <xdr:spPr bwMode="auto">
        <a:xfrm>
          <a:off x="12268200" y="30480"/>
          <a:ext cx="695325" cy="997641"/>
        </a:xfrm>
        <a:prstGeom prst="rect">
          <a:avLst/>
        </a:prstGeom>
        <a:noFill/>
        <a:ln w="9525">
          <a:noFill/>
          <a:miter lim="800000"/>
          <a:headEnd/>
          <a:tailEnd/>
        </a:ln>
      </xdr:spPr>
    </xdr:pic>
    <xdr:clientData/>
  </xdr:twoCellAnchor>
  <xdr:twoCellAnchor editAs="oneCell">
    <xdr:from>
      <xdr:col>8</xdr:col>
      <xdr:colOff>148590</xdr:colOff>
      <xdr:row>0</xdr:row>
      <xdr:rowOff>0</xdr:rowOff>
    </xdr:from>
    <xdr:to>
      <xdr:col>9</xdr:col>
      <xdr:colOff>1291590</xdr:colOff>
      <xdr:row>4</xdr:row>
      <xdr:rowOff>60478</xdr:rowOff>
    </xdr:to>
    <xdr:pic>
      <xdr:nvPicPr>
        <xdr:cNvPr id="3" name="Picture 2" descr="UK Coaching - Equity In Your Coaching Major Review - Sport Structures">
          <a:extLst>
            <a:ext uri="{FF2B5EF4-FFF2-40B4-BE49-F238E27FC236}">
              <a16:creationId xmlns:a16="http://schemas.microsoft.com/office/drawing/2014/main" id="{1F052814-FF3A-449F-879F-E96DFDA3C9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46430" y="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918210</xdr:colOff>
      <xdr:row>1</xdr:row>
      <xdr:rowOff>68580</xdr:rowOff>
    </xdr:from>
    <xdr:to>
      <xdr:col>6</xdr:col>
      <xdr:colOff>2945130</xdr:colOff>
      <xdr:row>2</xdr:row>
      <xdr:rowOff>301770</xdr:rowOff>
    </xdr:to>
    <xdr:pic>
      <xdr:nvPicPr>
        <xdr:cNvPr id="6" name="Picture 5">
          <a:extLst>
            <a:ext uri="{FF2B5EF4-FFF2-40B4-BE49-F238E27FC236}">
              <a16:creationId xmlns:a16="http://schemas.microsoft.com/office/drawing/2014/main" id="{6DC3BF20-9DFB-4130-9AA0-060FEEFA7F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13570" y="243840"/>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10</xdr:row>
      <xdr:rowOff>114300</xdr:rowOff>
    </xdr:from>
    <xdr:to>
      <xdr:col>17</xdr:col>
      <xdr:colOff>0</xdr:colOff>
      <xdr:row>11</xdr:row>
      <xdr:rowOff>114299</xdr:rowOff>
    </xdr:to>
    <xdr:sp macro="" textlink="">
      <xdr:nvSpPr>
        <xdr:cNvPr id="7" name="Isosceles Triangle 6">
          <a:extLst>
            <a:ext uri="{FF2B5EF4-FFF2-40B4-BE49-F238E27FC236}">
              <a16:creationId xmlns:a16="http://schemas.microsoft.com/office/drawing/2014/main" id="{00000000-0008-0000-0100-000007000000}"/>
            </a:ext>
          </a:extLst>
        </xdr:cNvPr>
        <xdr:cNvSpPr/>
      </xdr:nvSpPr>
      <xdr:spPr>
        <a:xfrm flipH="1" flipV="1">
          <a:off x="13258800" y="1038225"/>
          <a:ext cx="0" cy="180974"/>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0</xdr:colOff>
      <xdr:row>10</xdr:row>
      <xdr:rowOff>114300</xdr:rowOff>
    </xdr:from>
    <xdr:to>
      <xdr:col>17</xdr:col>
      <xdr:colOff>0</xdr:colOff>
      <xdr:row>11</xdr:row>
      <xdr:rowOff>114299</xdr:rowOff>
    </xdr:to>
    <xdr:sp macro="" textlink="">
      <xdr:nvSpPr>
        <xdr:cNvPr id="6" name="Isosceles Triangle 5">
          <a:extLst>
            <a:ext uri="{FF2B5EF4-FFF2-40B4-BE49-F238E27FC236}">
              <a16:creationId xmlns:a16="http://schemas.microsoft.com/office/drawing/2014/main" id="{00000000-0008-0000-0100-000006000000}"/>
            </a:ext>
          </a:extLst>
        </xdr:cNvPr>
        <xdr:cNvSpPr/>
      </xdr:nvSpPr>
      <xdr:spPr>
        <a:xfrm flipH="1" flipV="1">
          <a:off x="18830925" y="2419350"/>
          <a:ext cx="0" cy="180974"/>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0</xdr:colOff>
      <xdr:row>10</xdr:row>
      <xdr:rowOff>114300</xdr:rowOff>
    </xdr:from>
    <xdr:to>
      <xdr:col>17</xdr:col>
      <xdr:colOff>0</xdr:colOff>
      <xdr:row>11</xdr:row>
      <xdr:rowOff>114299</xdr:rowOff>
    </xdr:to>
    <xdr:sp macro="" textlink="">
      <xdr:nvSpPr>
        <xdr:cNvPr id="8" name="Isosceles Triangle 7">
          <a:extLst>
            <a:ext uri="{FF2B5EF4-FFF2-40B4-BE49-F238E27FC236}">
              <a16:creationId xmlns:a16="http://schemas.microsoft.com/office/drawing/2014/main" id="{00000000-0008-0000-0100-000008000000}"/>
            </a:ext>
          </a:extLst>
        </xdr:cNvPr>
        <xdr:cNvSpPr/>
      </xdr:nvSpPr>
      <xdr:spPr>
        <a:xfrm flipH="1" flipV="1">
          <a:off x="18516600" y="2419350"/>
          <a:ext cx="0" cy="180974"/>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0</xdr:colOff>
      <xdr:row>10</xdr:row>
      <xdr:rowOff>114300</xdr:rowOff>
    </xdr:from>
    <xdr:to>
      <xdr:col>17</xdr:col>
      <xdr:colOff>0</xdr:colOff>
      <xdr:row>11</xdr:row>
      <xdr:rowOff>114299</xdr:rowOff>
    </xdr:to>
    <xdr:sp macro="" textlink="">
      <xdr:nvSpPr>
        <xdr:cNvPr id="16" name="Isosceles Triangle 15">
          <a:extLst>
            <a:ext uri="{FF2B5EF4-FFF2-40B4-BE49-F238E27FC236}">
              <a16:creationId xmlns:a16="http://schemas.microsoft.com/office/drawing/2014/main" id="{00000000-0008-0000-0100-000010000000}"/>
            </a:ext>
          </a:extLst>
        </xdr:cNvPr>
        <xdr:cNvSpPr/>
      </xdr:nvSpPr>
      <xdr:spPr>
        <a:xfrm flipH="1" flipV="1">
          <a:off x="18516600" y="2419350"/>
          <a:ext cx="0" cy="180974"/>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0</xdr:colOff>
      <xdr:row>10</xdr:row>
      <xdr:rowOff>114300</xdr:rowOff>
    </xdr:from>
    <xdr:to>
      <xdr:col>17</xdr:col>
      <xdr:colOff>0</xdr:colOff>
      <xdr:row>11</xdr:row>
      <xdr:rowOff>114299</xdr:rowOff>
    </xdr:to>
    <xdr:sp macro="" textlink="">
      <xdr:nvSpPr>
        <xdr:cNvPr id="17" name="Isosceles Triangle 16">
          <a:extLst>
            <a:ext uri="{FF2B5EF4-FFF2-40B4-BE49-F238E27FC236}">
              <a16:creationId xmlns:a16="http://schemas.microsoft.com/office/drawing/2014/main" id="{00000000-0008-0000-0100-000011000000}"/>
            </a:ext>
          </a:extLst>
        </xdr:cNvPr>
        <xdr:cNvSpPr/>
      </xdr:nvSpPr>
      <xdr:spPr>
        <a:xfrm flipH="1" flipV="1">
          <a:off x="18516600" y="2419350"/>
          <a:ext cx="0" cy="180974"/>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0</xdr:colOff>
      <xdr:row>10</xdr:row>
      <xdr:rowOff>114300</xdr:rowOff>
    </xdr:from>
    <xdr:to>
      <xdr:col>17</xdr:col>
      <xdr:colOff>0</xdr:colOff>
      <xdr:row>11</xdr:row>
      <xdr:rowOff>114299</xdr:rowOff>
    </xdr:to>
    <xdr:sp macro="" textlink="">
      <xdr:nvSpPr>
        <xdr:cNvPr id="18" name="Isosceles Triangle 17">
          <a:extLst>
            <a:ext uri="{FF2B5EF4-FFF2-40B4-BE49-F238E27FC236}">
              <a16:creationId xmlns:a16="http://schemas.microsoft.com/office/drawing/2014/main" id="{00000000-0008-0000-0100-000012000000}"/>
            </a:ext>
          </a:extLst>
        </xdr:cNvPr>
        <xdr:cNvSpPr/>
      </xdr:nvSpPr>
      <xdr:spPr>
        <a:xfrm flipH="1" flipV="1">
          <a:off x="18516600" y="2419350"/>
          <a:ext cx="0" cy="180974"/>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0</xdr:colOff>
      <xdr:row>10</xdr:row>
      <xdr:rowOff>114300</xdr:rowOff>
    </xdr:from>
    <xdr:to>
      <xdr:col>17</xdr:col>
      <xdr:colOff>0</xdr:colOff>
      <xdr:row>11</xdr:row>
      <xdr:rowOff>114299</xdr:rowOff>
    </xdr:to>
    <xdr:sp macro="" textlink="">
      <xdr:nvSpPr>
        <xdr:cNvPr id="19" name="Isosceles Triangle 18">
          <a:extLst>
            <a:ext uri="{FF2B5EF4-FFF2-40B4-BE49-F238E27FC236}">
              <a16:creationId xmlns:a16="http://schemas.microsoft.com/office/drawing/2014/main" id="{00000000-0008-0000-0100-000013000000}"/>
            </a:ext>
          </a:extLst>
        </xdr:cNvPr>
        <xdr:cNvSpPr/>
      </xdr:nvSpPr>
      <xdr:spPr>
        <a:xfrm flipH="1" flipV="1">
          <a:off x="18516600" y="2419350"/>
          <a:ext cx="0" cy="180974"/>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0</xdr:colOff>
      <xdr:row>10</xdr:row>
      <xdr:rowOff>114300</xdr:rowOff>
    </xdr:from>
    <xdr:to>
      <xdr:col>17</xdr:col>
      <xdr:colOff>0</xdr:colOff>
      <xdr:row>11</xdr:row>
      <xdr:rowOff>114299</xdr:rowOff>
    </xdr:to>
    <xdr:sp macro="" textlink="">
      <xdr:nvSpPr>
        <xdr:cNvPr id="14" name="Isosceles Triangle 13">
          <a:extLst>
            <a:ext uri="{FF2B5EF4-FFF2-40B4-BE49-F238E27FC236}">
              <a16:creationId xmlns:a16="http://schemas.microsoft.com/office/drawing/2014/main" id="{00000000-0008-0000-0100-00000E000000}"/>
            </a:ext>
          </a:extLst>
        </xdr:cNvPr>
        <xdr:cNvSpPr/>
      </xdr:nvSpPr>
      <xdr:spPr>
        <a:xfrm flipH="1" flipV="1">
          <a:off x="18516600" y="2419350"/>
          <a:ext cx="0" cy="180974"/>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19</xdr:col>
      <xdr:colOff>144780</xdr:colOff>
      <xdr:row>0</xdr:row>
      <xdr:rowOff>114300</xdr:rowOff>
    </xdr:from>
    <xdr:to>
      <xdr:col>20</xdr:col>
      <xdr:colOff>177165</xdr:colOff>
      <xdr:row>4</xdr:row>
      <xdr:rowOff>121341</xdr:rowOff>
    </xdr:to>
    <xdr:pic>
      <xdr:nvPicPr>
        <xdr:cNvPr id="2" name="Picture 1" descr="W:\Brand\Logos\England Hockey Logos\England Hockey Logo JPG Red Text.jpg">
          <a:extLst>
            <a:ext uri="{FF2B5EF4-FFF2-40B4-BE49-F238E27FC236}">
              <a16:creationId xmlns:a16="http://schemas.microsoft.com/office/drawing/2014/main" id="{BDADEA82-E541-41E6-BDC4-29863E0A5367}"/>
            </a:ext>
          </a:extLst>
        </xdr:cNvPr>
        <xdr:cNvPicPr/>
      </xdr:nvPicPr>
      <xdr:blipFill>
        <a:blip xmlns:r="http://schemas.openxmlformats.org/officeDocument/2006/relationships" r:embed="rId1" cstate="print"/>
        <a:srcRect/>
        <a:stretch>
          <a:fillRect/>
        </a:stretch>
      </xdr:blipFill>
      <xdr:spPr bwMode="auto">
        <a:xfrm>
          <a:off x="18166080" y="114300"/>
          <a:ext cx="695325" cy="997641"/>
        </a:xfrm>
        <a:prstGeom prst="rect">
          <a:avLst/>
        </a:prstGeom>
        <a:noFill/>
        <a:ln w="9525">
          <a:noFill/>
          <a:miter lim="800000"/>
          <a:headEnd/>
          <a:tailEnd/>
        </a:ln>
      </xdr:spPr>
    </xdr:pic>
    <xdr:clientData/>
  </xdr:twoCellAnchor>
  <xdr:twoCellAnchor editAs="oneCell">
    <xdr:from>
      <xdr:col>20</xdr:col>
      <xdr:colOff>270510</xdr:colOff>
      <xdr:row>0</xdr:row>
      <xdr:rowOff>0</xdr:rowOff>
    </xdr:from>
    <xdr:to>
      <xdr:col>23</xdr:col>
      <xdr:colOff>201930</xdr:colOff>
      <xdr:row>4</xdr:row>
      <xdr:rowOff>60478</xdr:rowOff>
    </xdr:to>
    <xdr:pic>
      <xdr:nvPicPr>
        <xdr:cNvPr id="3" name="Picture 2" descr="UK Coaching - Equity In Your Coaching Major Review - Sport Structures">
          <a:extLst>
            <a:ext uri="{FF2B5EF4-FFF2-40B4-BE49-F238E27FC236}">
              <a16:creationId xmlns:a16="http://schemas.microsoft.com/office/drawing/2014/main" id="{3C955F87-B612-435B-8573-BCD2B3232B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954750" y="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232410</xdr:colOff>
      <xdr:row>5</xdr:row>
      <xdr:rowOff>15240</xdr:rowOff>
    </xdr:from>
    <xdr:to>
      <xdr:col>22</xdr:col>
      <xdr:colOff>270510</xdr:colOff>
      <xdr:row>7</xdr:row>
      <xdr:rowOff>42690</xdr:rowOff>
    </xdr:to>
    <xdr:pic>
      <xdr:nvPicPr>
        <xdr:cNvPr id="4" name="Picture 3">
          <a:extLst>
            <a:ext uri="{FF2B5EF4-FFF2-40B4-BE49-F238E27FC236}">
              <a16:creationId xmlns:a16="http://schemas.microsoft.com/office/drawing/2014/main" id="{172FB3DB-3B42-4BF2-8EA0-7D791C1C7AC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53710" y="1181100"/>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144780</xdr:colOff>
      <xdr:row>0</xdr:row>
      <xdr:rowOff>114300</xdr:rowOff>
    </xdr:from>
    <xdr:to>
      <xdr:col>12</xdr:col>
      <xdr:colOff>177165</xdr:colOff>
      <xdr:row>4</xdr:row>
      <xdr:rowOff>121341</xdr:rowOff>
    </xdr:to>
    <xdr:pic>
      <xdr:nvPicPr>
        <xdr:cNvPr id="10" name="Picture 9" descr="W:\Brand\Logos\England Hockey Logos\England Hockey Logo JPG Red Text.jpg">
          <a:extLst>
            <a:ext uri="{FF2B5EF4-FFF2-40B4-BE49-F238E27FC236}">
              <a16:creationId xmlns:a16="http://schemas.microsoft.com/office/drawing/2014/main" id="{34C08FD0-120D-44A3-BA6D-2D113BC94E57}"/>
            </a:ext>
          </a:extLst>
        </xdr:cNvPr>
        <xdr:cNvPicPr/>
      </xdr:nvPicPr>
      <xdr:blipFill>
        <a:blip xmlns:r="http://schemas.openxmlformats.org/officeDocument/2006/relationships" r:embed="rId1" cstate="print"/>
        <a:srcRect/>
        <a:stretch>
          <a:fillRect/>
        </a:stretch>
      </xdr:blipFill>
      <xdr:spPr bwMode="auto">
        <a:xfrm>
          <a:off x="26281380" y="114300"/>
          <a:ext cx="695325" cy="997641"/>
        </a:xfrm>
        <a:prstGeom prst="rect">
          <a:avLst/>
        </a:prstGeom>
        <a:noFill/>
        <a:ln w="9525">
          <a:noFill/>
          <a:miter lim="800000"/>
          <a:headEnd/>
          <a:tailEnd/>
        </a:ln>
      </xdr:spPr>
    </xdr:pic>
    <xdr:clientData/>
  </xdr:twoCellAnchor>
  <xdr:twoCellAnchor editAs="oneCell">
    <xdr:from>
      <xdr:col>12</xdr:col>
      <xdr:colOff>270510</xdr:colOff>
      <xdr:row>0</xdr:row>
      <xdr:rowOff>0</xdr:rowOff>
    </xdr:from>
    <xdr:to>
      <xdr:col>15</xdr:col>
      <xdr:colOff>201930</xdr:colOff>
      <xdr:row>4</xdr:row>
      <xdr:rowOff>60478</xdr:rowOff>
    </xdr:to>
    <xdr:pic>
      <xdr:nvPicPr>
        <xdr:cNvPr id="11" name="Picture 10" descr="UK Coaching - Equity In Your Coaching Major Review - Sport Structures">
          <a:extLst>
            <a:ext uri="{FF2B5EF4-FFF2-40B4-BE49-F238E27FC236}">
              <a16:creationId xmlns:a16="http://schemas.microsoft.com/office/drawing/2014/main" id="{13AB9E14-5C46-4470-8100-B9232E5B17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70050" y="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232410</xdr:colOff>
      <xdr:row>5</xdr:row>
      <xdr:rowOff>15240</xdr:rowOff>
    </xdr:from>
    <xdr:to>
      <xdr:col>14</xdr:col>
      <xdr:colOff>270510</xdr:colOff>
      <xdr:row>8</xdr:row>
      <xdr:rowOff>42690</xdr:rowOff>
    </xdr:to>
    <xdr:pic>
      <xdr:nvPicPr>
        <xdr:cNvPr id="12" name="Picture 11">
          <a:extLst>
            <a:ext uri="{FF2B5EF4-FFF2-40B4-BE49-F238E27FC236}">
              <a16:creationId xmlns:a16="http://schemas.microsoft.com/office/drawing/2014/main" id="{A04899EA-7446-4E17-B199-C97F5FD7D2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369010" y="1181100"/>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144780</xdr:colOff>
      <xdr:row>0</xdr:row>
      <xdr:rowOff>114300</xdr:rowOff>
    </xdr:from>
    <xdr:to>
      <xdr:col>8</xdr:col>
      <xdr:colOff>177165</xdr:colOff>
      <xdr:row>4</xdr:row>
      <xdr:rowOff>121341</xdr:rowOff>
    </xdr:to>
    <xdr:pic>
      <xdr:nvPicPr>
        <xdr:cNvPr id="10" name="Picture 9" descr="W:\Brand\Logos\England Hockey Logos\England Hockey Logo JPG Red Text.jpg">
          <a:extLst>
            <a:ext uri="{FF2B5EF4-FFF2-40B4-BE49-F238E27FC236}">
              <a16:creationId xmlns:a16="http://schemas.microsoft.com/office/drawing/2014/main" id="{B36039DB-09E8-46DA-BED1-28D2949B36E2}"/>
            </a:ext>
          </a:extLst>
        </xdr:cNvPr>
        <xdr:cNvPicPr/>
      </xdr:nvPicPr>
      <xdr:blipFill>
        <a:blip xmlns:r="http://schemas.openxmlformats.org/officeDocument/2006/relationships" r:embed="rId1" cstate="print"/>
        <a:srcRect/>
        <a:stretch>
          <a:fillRect/>
        </a:stretch>
      </xdr:blipFill>
      <xdr:spPr bwMode="auto">
        <a:xfrm>
          <a:off x="26281380" y="114300"/>
          <a:ext cx="695325" cy="997641"/>
        </a:xfrm>
        <a:prstGeom prst="rect">
          <a:avLst/>
        </a:prstGeom>
        <a:noFill/>
        <a:ln w="9525">
          <a:noFill/>
          <a:miter lim="800000"/>
          <a:headEnd/>
          <a:tailEnd/>
        </a:ln>
      </xdr:spPr>
    </xdr:pic>
    <xdr:clientData/>
  </xdr:twoCellAnchor>
  <xdr:twoCellAnchor editAs="oneCell">
    <xdr:from>
      <xdr:col>8</xdr:col>
      <xdr:colOff>270510</xdr:colOff>
      <xdr:row>0</xdr:row>
      <xdr:rowOff>0</xdr:rowOff>
    </xdr:from>
    <xdr:to>
      <xdr:col>11</xdr:col>
      <xdr:colOff>201930</xdr:colOff>
      <xdr:row>4</xdr:row>
      <xdr:rowOff>60478</xdr:rowOff>
    </xdr:to>
    <xdr:pic>
      <xdr:nvPicPr>
        <xdr:cNvPr id="11" name="Picture 10" descr="UK Coaching - Equity In Your Coaching Major Review - Sport Structures">
          <a:extLst>
            <a:ext uri="{FF2B5EF4-FFF2-40B4-BE49-F238E27FC236}">
              <a16:creationId xmlns:a16="http://schemas.microsoft.com/office/drawing/2014/main" id="{58CE1D93-17A3-4787-A26D-D6F437CDC0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70050" y="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232410</xdr:colOff>
      <xdr:row>5</xdr:row>
      <xdr:rowOff>15240</xdr:rowOff>
    </xdr:from>
    <xdr:to>
      <xdr:col>10</xdr:col>
      <xdr:colOff>270510</xdr:colOff>
      <xdr:row>7</xdr:row>
      <xdr:rowOff>42690</xdr:rowOff>
    </xdr:to>
    <xdr:pic>
      <xdr:nvPicPr>
        <xdr:cNvPr id="12" name="Picture 11">
          <a:extLst>
            <a:ext uri="{FF2B5EF4-FFF2-40B4-BE49-F238E27FC236}">
              <a16:creationId xmlns:a16="http://schemas.microsoft.com/office/drawing/2014/main" id="{1A364D15-BF33-49E2-9093-9513C0637B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369010" y="1181100"/>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220980</xdr:colOff>
      <xdr:row>0</xdr:row>
      <xdr:rowOff>121920</xdr:rowOff>
    </xdr:from>
    <xdr:to>
      <xdr:col>7</xdr:col>
      <xdr:colOff>916305</xdr:colOff>
      <xdr:row>3</xdr:row>
      <xdr:rowOff>487101</xdr:rowOff>
    </xdr:to>
    <xdr:pic>
      <xdr:nvPicPr>
        <xdr:cNvPr id="2" name="Picture 1" descr="W:\Brand\Logos\England Hockey Logos\England Hockey Logo JPG Red Text.jpg">
          <a:extLst>
            <a:ext uri="{FF2B5EF4-FFF2-40B4-BE49-F238E27FC236}">
              <a16:creationId xmlns:a16="http://schemas.microsoft.com/office/drawing/2014/main" id="{563016BB-EE31-4B5D-B1EB-05F1800B043A}"/>
            </a:ext>
          </a:extLst>
        </xdr:cNvPr>
        <xdr:cNvPicPr/>
      </xdr:nvPicPr>
      <xdr:blipFill>
        <a:blip xmlns:r="http://schemas.openxmlformats.org/officeDocument/2006/relationships" r:embed="rId1" cstate="print"/>
        <a:srcRect/>
        <a:stretch>
          <a:fillRect/>
        </a:stretch>
      </xdr:blipFill>
      <xdr:spPr bwMode="auto">
        <a:xfrm>
          <a:off x="8884920" y="121920"/>
          <a:ext cx="695325" cy="997641"/>
        </a:xfrm>
        <a:prstGeom prst="rect">
          <a:avLst/>
        </a:prstGeom>
        <a:noFill/>
        <a:ln w="9525">
          <a:noFill/>
          <a:miter lim="800000"/>
          <a:headEnd/>
          <a:tailEnd/>
        </a:ln>
      </xdr:spPr>
    </xdr:pic>
    <xdr:clientData/>
  </xdr:twoCellAnchor>
  <xdr:twoCellAnchor editAs="oneCell">
    <xdr:from>
      <xdr:col>7</xdr:col>
      <xdr:colOff>1009650</xdr:colOff>
      <xdr:row>0</xdr:row>
      <xdr:rowOff>7620</xdr:rowOff>
    </xdr:from>
    <xdr:to>
      <xdr:col>10</xdr:col>
      <xdr:colOff>567690</xdr:colOff>
      <xdr:row>3</xdr:row>
      <xdr:rowOff>426238</xdr:rowOff>
    </xdr:to>
    <xdr:pic>
      <xdr:nvPicPr>
        <xdr:cNvPr id="3" name="Picture 2" descr="UK Coaching - Equity In Your Coaching Major Review - Sport Structures">
          <a:extLst>
            <a:ext uri="{FF2B5EF4-FFF2-40B4-BE49-F238E27FC236}">
              <a16:creationId xmlns:a16="http://schemas.microsoft.com/office/drawing/2014/main" id="{1E6404D7-4348-4536-8D56-06F727B307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3590" y="762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1337310</xdr:colOff>
      <xdr:row>0</xdr:row>
      <xdr:rowOff>45720</xdr:rowOff>
    </xdr:from>
    <xdr:to>
      <xdr:col>6</xdr:col>
      <xdr:colOff>1878330</xdr:colOff>
      <xdr:row>2</xdr:row>
      <xdr:rowOff>248430</xdr:rowOff>
    </xdr:to>
    <xdr:pic>
      <xdr:nvPicPr>
        <xdr:cNvPr id="4" name="Picture 3">
          <a:extLst>
            <a:ext uri="{FF2B5EF4-FFF2-40B4-BE49-F238E27FC236}">
              <a16:creationId xmlns:a16="http://schemas.microsoft.com/office/drawing/2014/main" id="{9220D32E-8C0D-43B1-8660-72FC5F33CD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57010" y="45720"/>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1219200</xdr:colOff>
      <xdr:row>46</xdr:row>
      <xdr:rowOff>133350</xdr:rowOff>
    </xdr:from>
    <xdr:to>
      <xdr:col>9</xdr:col>
      <xdr:colOff>57150</xdr:colOff>
      <xdr:row>66</xdr:row>
      <xdr:rowOff>90487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1219200</xdr:colOff>
      <xdr:row>38</xdr:row>
      <xdr:rowOff>133350</xdr:rowOff>
    </xdr:from>
    <xdr:to>
      <xdr:col>9</xdr:col>
      <xdr:colOff>57150</xdr:colOff>
      <xdr:row>58</xdr:row>
      <xdr:rowOff>90487</xdr:rowOff>
    </xdr:to>
    <xdr:graphicFrame macro="">
      <xdr:nvGraphicFramePr>
        <xdr:cNvPr id="2" name="Chart 1">
          <a:extLst>
            <a:ext uri="{FF2B5EF4-FFF2-40B4-BE49-F238E27FC236}">
              <a16:creationId xmlns:a16="http://schemas.microsoft.com/office/drawing/2014/main" id="{24270956-D0AA-4ABA-A4D6-6A40AC9F3D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120593</xdr:colOff>
      <xdr:row>4</xdr:row>
      <xdr:rowOff>175191</xdr:rowOff>
    </xdr:from>
    <xdr:to>
      <xdr:col>18</xdr:col>
      <xdr:colOff>189774</xdr:colOff>
      <xdr:row>21</xdr:row>
      <xdr:rowOff>68036</xdr:rowOff>
    </xdr:to>
    <xdr:sp macro="" textlink="">
      <xdr:nvSpPr>
        <xdr:cNvPr id="12" name="Rounded Rectangle 11">
          <a:extLst>
            <a:ext uri="{FF2B5EF4-FFF2-40B4-BE49-F238E27FC236}">
              <a16:creationId xmlns:a16="http://schemas.microsoft.com/office/drawing/2014/main" id="{00000000-0008-0000-0600-00000C000000}"/>
            </a:ext>
          </a:extLst>
        </xdr:cNvPr>
        <xdr:cNvSpPr/>
      </xdr:nvSpPr>
      <xdr:spPr>
        <a:xfrm>
          <a:off x="120593" y="1203891"/>
          <a:ext cx="12413581" cy="3131345"/>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0</xdr:col>
      <xdr:colOff>444156</xdr:colOff>
      <xdr:row>24</xdr:row>
      <xdr:rowOff>49668</xdr:rowOff>
    </xdr:from>
    <xdr:to>
      <xdr:col>7</xdr:col>
      <xdr:colOff>466272</xdr:colOff>
      <xdr:row>43</xdr:row>
      <xdr:rowOff>87086</xdr:rowOff>
    </xdr:to>
    <xdr:graphicFrame macro="">
      <xdr:nvGraphicFramePr>
        <xdr:cNvPr id="9" name="Chart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10886</xdr:colOff>
      <xdr:row>25</xdr:row>
      <xdr:rowOff>22791</xdr:rowOff>
    </xdr:from>
    <xdr:to>
      <xdr:col>16</xdr:col>
      <xdr:colOff>672875</xdr:colOff>
      <xdr:row>42</xdr:row>
      <xdr:rowOff>8165</xdr:rowOff>
    </xdr:to>
    <xdr:graphicFrame macro="">
      <xdr:nvGraphicFramePr>
        <xdr:cNvPr id="14" name="Chart 13">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566056</xdr:colOff>
      <xdr:row>64</xdr:row>
      <xdr:rowOff>92870</xdr:rowOff>
    </xdr:from>
    <xdr:to>
      <xdr:col>17</xdr:col>
      <xdr:colOff>567756</xdr:colOff>
      <xdr:row>70</xdr:row>
      <xdr:rowOff>21433</xdr:rowOff>
    </xdr:to>
    <xdr:sp macro="" textlink="'Coach Data Calcs'!$F$23">
      <xdr:nvSpPr>
        <xdr:cNvPr id="24" name="TextBox 23">
          <a:extLst>
            <a:ext uri="{FF2B5EF4-FFF2-40B4-BE49-F238E27FC236}">
              <a16:creationId xmlns:a16="http://schemas.microsoft.com/office/drawing/2014/main" id="{00000000-0008-0000-0600-000018000000}"/>
            </a:ext>
          </a:extLst>
        </xdr:cNvPr>
        <xdr:cNvSpPr txBox="1"/>
      </xdr:nvSpPr>
      <xdr:spPr>
        <a:xfrm>
          <a:off x="8795656" y="11751470"/>
          <a:ext cx="3430700" cy="995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9C7DDB19-9DDD-4CF3-99F8-A0321988261C}" type="TxLink">
            <a:rPr lang="en-US" sz="1400" b="0" i="0" u="none" strike="noStrike">
              <a:solidFill>
                <a:schemeClr val="accent2"/>
              </a:solidFill>
              <a:latin typeface="Arial Black" panose="020B0A04020102020204" pitchFamily="34" charset="0"/>
              <a:ea typeface="+mn-ea"/>
              <a:cs typeface="Arial"/>
            </a:rPr>
            <a:pPr marL="0" indent="0" algn="ctr"/>
            <a:t> </a:t>
          </a:fld>
          <a:endParaRPr lang="en-GB" sz="1400" b="0" i="0" u="none" strike="noStrike">
            <a:solidFill>
              <a:schemeClr val="accent2"/>
            </a:solidFill>
            <a:latin typeface="Arial Black" panose="020B0A04020102020204" pitchFamily="34" charset="0"/>
            <a:ea typeface="+mn-ea"/>
            <a:cs typeface="Arial"/>
          </a:endParaRPr>
        </a:p>
      </xdr:txBody>
    </xdr:sp>
    <xdr:clientData/>
  </xdr:twoCellAnchor>
  <xdr:twoCellAnchor>
    <xdr:from>
      <xdr:col>9</xdr:col>
      <xdr:colOff>112258</xdr:colOff>
      <xdr:row>76</xdr:row>
      <xdr:rowOff>38102</xdr:rowOff>
    </xdr:from>
    <xdr:to>
      <xdr:col>16</xdr:col>
      <xdr:colOff>598715</xdr:colOff>
      <xdr:row>100</xdr:row>
      <xdr:rowOff>51708</xdr:rowOff>
    </xdr:to>
    <xdr:graphicFrame macro="">
      <xdr:nvGraphicFramePr>
        <xdr:cNvPr id="36" name="Chart 35">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261937</xdr:colOff>
      <xdr:row>76</xdr:row>
      <xdr:rowOff>9967</xdr:rowOff>
    </xdr:from>
    <xdr:to>
      <xdr:col>8</xdr:col>
      <xdr:colOff>613980</xdr:colOff>
      <xdr:row>100</xdr:row>
      <xdr:rowOff>11390</xdr:rowOff>
    </xdr:to>
    <xdr:graphicFrame macro="">
      <xdr:nvGraphicFramePr>
        <xdr:cNvPr id="37" name="Chart 36">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64469</xdr:colOff>
      <xdr:row>74</xdr:row>
      <xdr:rowOff>160564</xdr:rowOff>
    </xdr:from>
    <xdr:to>
      <xdr:col>18</xdr:col>
      <xdr:colOff>216869</xdr:colOff>
      <xdr:row>102</xdr:row>
      <xdr:rowOff>78921</xdr:rowOff>
    </xdr:to>
    <xdr:sp macro="" textlink="">
      <xdr:nvSpPr>
        <xdr:cNvPr id="16" name="Rounded Rectangle 15">
          <a:extLst>
            <a:ext uri="{FF2B5EF4-FFF2-40B4-BE49-F238E27FC236}">
              <a16:creationId xmlns:a16="http://schemas.microsoft.com/office/drawing/2014/main" id="{00000000-0008-0000-0600-000010000000}"/>
            </a:ext>
          </a:extLst>
        </xdr:cNvPr>
        <xdr:cNvSpPr/>
      </xdr:nvSpPr>
      <xdr:spPr>
        <a:xfrm>
          <a:off x="64469" y="14524264"/>
          <a:ext cx="12496800" cy="5252357"/>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0</xdr:col>
      <xdr:colOff>368300</xdr:colOff>
      <xdr:row>43</xdr:row>
      <xdr:rowOff>63500</xdr:rowOff>
    </xdr:from>
    <xdr:to>
      <xdr:col>11</xdr:col>
      <xdr:colOff>476250</xdr:colOff>
      <xdr:row>72</xdr:row>
      <xdr:rowOff>165100</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547688</xdr:colOff>
      <xdr:row>54</xdr:row>
      <xdr:rowOff>142875</xdr:rowOff>
    </xdr:from>
    <xdr:to>
      <xdr:col>17</xdr:col>
      <xdr:colOff>666750</xdr:colOff>
      <xdr:row>71</xdr:row>
      <xdr:rowOff>83344</xdr:rowOff>
    </xdr:to>
    <xdr:graphicFrame macro="">
      <xdr:nvGraphicFramePr>
        <xdr:cNvPr id="17" name="Chart 16">
          <a:extLst>
            <a:ext uri="{FF2B5EF4-FFF2-40B4-BE49-F238E27FC236}">
              <a16:creationId xmlns:a16="http://schemas.microsoft.com/office/drawing/2014/main" id="{00000000-0008-0000-06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64469</xdr:colOff>
      <xdr:row>23</xdr:row>
      <xdr:rowOff>156821</xdr:rowOff>
    </xdr:from>
    <xdr:to>
      <xdr:col>18</xdr:col>
      <xdr:colOff>189774</xdr:colOff>
      <xdr:row>73</xdr:row>
      <xdr:rowOff>133350</xdr:rowOff>
    </xdr:to>
    <xdr:sp macro="" textlink="">
      <xdr:nvSpPr>
        <xdr:cNvPr id="13" name="Rounded Rectangle 12">
          <a:extLst>
            <a:ext uri="{FF2B5EF4-FFF2-40B4-BE49-F238E27FC236}">
              <a16:creationId xmlns:a16="http://schemas.microsoft.com/office/drawing/2014/main" id="{00000000-0008-0000-0600-00000D000000}"/>
            </a:ext>
          </a:extLst>
        </xdr:cNvPr>
        <xdr:cNvSpPr/>
      </xdr:nvSpPr>
      <xdr:spPr>
        <a:xfrm>
          <a:off x="64469" y="4805021"/>
          <a:ext cx="12469705" cy="9501529"/>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12</xdr:col>
          <xdr:colOff>373380</xdr:colOff>
          <xdr:row>43</xdr:row>
          <xdr:rowOff>53340</xdr:rowOff>
        </xdr:from>
        <xdr:to>
          <xdr:col>17</xdr:col>
          <xdr:colOff>441960</xdr:colOff>
          <xdr:row>54</xdr:row>
          <xdr:rowOff>45720</xdr:rowOff>
        </xdr:to>
        <xdr:pic>
          <xdr:nvPicPr>
            <xdr:cNvPr id="12720" name="Picture 18">
              <a:extLst>
                <a:ext uri="{FF2B5EF4-FFF2-40B4-BE49-F238E27FC236}">
                  <a16:creationId xmlns:a16="http://schemas.microsoft.com/office/drawing/2014/main" id="{00000000-0008-0000-0600-0000B0310000}"/>
                </a:ext>
              </a:extLst>
            </xdr:cNvPr>
            <xdr:cNvPicPr>
              <a:picLocks noChangeAspect="1" noChangeArrowheads="1"/>
              <a:extLst>
                <a:ext uri="{84589F7E-364E-4C9E-8A38-B11213B215E9}">
                  <a14:cameraTool cellRange="'Players Table'!$J$14:$K$23" spid="_x0000_s13038"/>
                </a:ext>
              </a:extLst>
            </xdr:cNvPicPr>
          </xdr:nvPicPr>
          <xdr:blipFill>
            <a:blip xmlns:r="http://schemas.openxmlformats.org/officeDocument/2006/relationships" r:embed="rId7"/>
            <a:srcRect/>
            <a:stretch>
              <a:fillRect/>
            </a:stretch>
          </xdr:blipFill>
          <xdr:spPr bwMode="auto">
            <a:xfrm>
              <a:off x="8602980" y="7879080"/>
              <a:ext cx="3497580" cy="19202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xdr:colOff>
          <xdr:row>5</xdr:row>
          <xdr:rowOff>129540</xdr:rowOff>
        </xdr:from>
        <xdr:to>
          <xdr:col>16</xdr:col>
          <xdr:colOff>403860</xdr:colOff>
          <xdr:row>20</xdr:row>
          <xdr:rowOff>45720</xdr:rowOff>
        </xdr:to>
        <xdr:pic>
          <xdr:nvPicPr>
            <xdr:cNvPr id="12721" name="Picture 433">
              <a:extLst>
                <a:ext uri="{FF2B5EF4-FFF2-40B4-BE49-F238E27FC236}">
                  <a16:creationId xmlns:a16="http://schemas.microsoft.com/office/drawing/2014/main" id="{00000000-0008-0000-0600-0000B1310000}"/>
                </a:ext>
              </a:extLst>
            </xdr:cNvPr>
            <xdr:cNvPicPr>
              <a:picLocks noChangeAspect="1" noChangeArrowheads="1"/>
              <a:extLst>
                <a:ext uri="{84589F7E-364E-4C9E-8A38-B11213B215E9}">
                  <a14:cameraTool cellRange="'Players Table'!$B$5:$I$12" spid="_x0000_s13039"/>
                </a:ext>
              </a:extLst>
            </xdr:cNvPicPr>
          </xdr:nvPicPr>
          <xdr:blipFill>
            <a:blip xmlns:r="http://schemas.openxmlformats.org/officeDocument/2006/relationships" r:embed="rId8"/>
            <a:srcRect/>
            <a:stretch>
              <a:fillRect/>
            </a:stretch>
          </xdr:blipFill>
          <xdr:spPr bwMode="auto">
            <a:xfrm>
              <a:off x="960120" y="1295400"/>
              <a:ext cx="10416540" cy="254508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11</xdr:col>
      <xdr:colOff>133350</xdr:colOff>
      <xdr:row>0</xdr:row>
      <xdr:rowOff>85725</xdr:rowOff>
    </xdr:from>
    <xdr:to>
      <xdr:col>12</xdr:col>
      <xdr:colOff>142875</xdr:colOff>
      <xdr:row>4</xdr:row>
      <xdr:rowOff>92766</xdr:rowOff>
    </xdr:to>
    <xdr:pic>
      <xdr:nvPicPr>
        <xdr:cNvPr id="2" name="Picture 1" descr="W:\Brand\Logos\England Hockey Logos\England Hockey Logo JPG Red Text.jpg">
          <a:extLst>
            <a:ext uri="{FF2B5EF4-FFF2-40B4-BE49-F238E27FC236}">
              <a16:creationId xmlns:a16="http://schemas.microsoft.com/office/drawing/2014/main" id="{E91DAA1E-265F-4F4E-90EE-98868B18EE65}"/>
            </a:ext>
          </a:extLst>
        </xdr:cNvPr>
        <xdr:cNvPicPr/>
      </xdr:nvPicPr>
      <xdr:blipFill>
        <a:blip xmlns:r="http://schemas.openxmlformats.org/officeDocument/2006/relationships" r:embed="rId9" cstate="print"/>
        <a:srcRect/>
        <a:stretch>
          <a:fillRect/>
        </a:stretch>
      </xdr:blipFill>
      <xdr:spPr bwMode="auto">
        <a:xfrm>
          <a:off x="7677150" y="85725"/>
          <a:ext cx="695325" cy="997641"/>
        </a:xfrm>
        <a:prstGeom prst="rect">
          <a:avLst/>
        </a:prstGeom>
        <a:noFill/>
        <a:ln w="9525">
          <a:noFill/>
          <a:miter lim="800000"/>
          <a:headEnd/>
          <a:tailEnd/>
        </a:ln>
      </xdr:spPr>
    </xdr:pic>
    <xdr:clientData/>
  </xdr:twoCellAnchor>
  <xdr:twoCellAnchor editAs="oneCell">
    <xdr:from>
      <xdr:col>12</xdr:col>
      <xdr:colOff>236220</xdr:colOff>
      <xdr:row>0</xdr:row>
      <xdr:rowOff>76200</xdr:rowOff>
    </xdr:from>
    <xdr:to>
      <xdr:col>15</xdr:col>
      <xdr:colOff>99060</xdr:colOff>
      <xdr:row>4</xdr:row>
      <xdr:rowOff>136678</xdr:rowOff>
    </xdr:to>
    <xdr:pic>
      <xdr:nvPicPr>
        <xdr:cNvPr id="3" name="Picture 2" descr="UK Coaching - Equity In Your Coaching Major Review - Sport Structures">
          <a:extLst>
            <a:ext uri="{FF2B5EF4-FFF2-40B4-BE49-F238E27FC236}">
              <a16:creationId xmlns:a16="http://schemas.microsoft.com/office/drawing/2014/main" id="{95AC5A16-07DA-4096-8DCF-01CB7E24C5A8}"/>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65820" y="7620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97155</xdr:colOff>
      <xdr:row>1</xdr:row>
      <xdr:rowOff>142875</xdr:rowOff>
    </xdr:from>
    <xdr:to>
      <xdr:col>18</xdr:col>
      <xdr:colOff>66675</xdr:colOff>
      <xdr:row>3</xdr:row>
      <xdr:rowOff>48405</xdr:rowOff>
    </xdr:to>
    <xdr:pic>
      <xdr:nvPicPr>
        <xdr:cNvPr id="4" name="Picture 3">
          <a:extLst>
            <a:ext uri="{FF2B5EF4-FFF2-40B4-BE49-F238E27FC236}">
              <a16:creationId xmlns:a16="http://schemas.microsoft.com/office/drawing/2014/main" id="{25EDEE8E-5396-4EFD-9972-69F481DDE69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384155" y="314325"/>
          <a:ext cx="2026920" cy="553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12</xdr:col>
          <xdr:colOff>373380</xdr:colOff>
          <xdr:row>43</xdr:row>
          <xdr:rowOff>53340</xdr:rowOff>
        </xdr:from>
        <xdr:to>
          <xdr:col>17</xdr:col>
          <xdr:colOff>441960</xdr:colOff>
          <xdr:row>54</xdr:row>
          <xdr:rowOff>45720</xdr:rowOff>
        </xdr:to>
        <xdr:pic>
          <xdr:nvPicPr>
            <xdr:cNvPr id="12918" name="Picture 18">
              <a:extLst>
                <a:ext uri="{FF2B5EF4-FFF2-40B4-BE49-F238E27FC236}">
                  <a16:creationId xmlns:a16="http://schemas.microsoft.com/office/drawing/2014/main" id="{4B8ABA53-D43E-B60C-B2DB-46BBCF68AEEF}"/>
                </a:ext>
              </a:extLst>
            </xdr:cNvPr>
            <xdr:cNvPicPr>
              <a:picLocks noChangeAspect="1" noChangeArrowheads="1"/>
              <a:extLst>
                <a:ext uri="{84589F7E-364E-4C9E-8A38-B11213B215E9}">
                  <a14:cameraTool cellRange="'Players Table'!$J$14:$K$23" spid="_x0000_s13040"/>
                </a:ext>
              </a:extLst>
            </xdr:cNvPicPr>
          </xdr:nvPicPr>
          <xdr:blipFill>
            <a:blip xmlns:r="http://schemas.openxmlformats.org/officeDocument/2006/relationships" r:embed="rId12"/>
            <a:srcRect/>
            <a:stretch>
              <a:fillRect/>
            </a:stretch>
          </xdr:blipFill>
          <xdr:spPr bwMode="auto">
            <a:xfrm>
              <a:off x="8602980" y="7879080"/>
              <a:ext cx="3497580" cy="19202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xdr:colOff>
          <xdr:row>5</xdr:row>
          <xdr:rowOff>129540</xdr:rowOff>
        </xdr:from>
        <xdr:to>
          <xdr:col>16</xdr:col>
          <xdr:colOff>403860</xdr:colOff>
          <xdr:row>20</xdr:row>
          <xdr:rowOff>45720</xdr:rowOff>
        </xdr:to>
        <xdr:pic>
          <xdr:nvPicPr>
            <xdr:cNvPr id="12919" name="Picture 433">
              <a:extLst>
                <a:ext uri="{FF2B5EF4-FFF2-40B4-BE49-F238E27FC236}">
                  <a16:creationId xmlns:a16="http://schemas.microsoft.com/office/drawing/2014/main" id="{B3D4C576-E2DA-2A41-C190-D36826A8631B}"/>
                </a:ext>
              </a:extLst>
            </xdr:cNvPr>
            <xdr:cNvPicPr>
              <a:picLocks noChangeAspect="1" noChangeArrowheads="1"/>
              <a:extLst>
                <a:ext uri="{84589F7E-364E-4C9E-8A38-B11213B215E9}">
                  <a14:cameraTool cellRange="'Players Table'!$B$5:$I$12" spid="_x0000_s13041"/>
                </a:ext>
              </a:extLst>
            </xdr:cNvPicPr>
          </xdr:nvPicPr>
          <xdr:blipFill>
            <a:blip xmlns:r="http://schemas.openxmlformats.org/officeDocument/2006/relationships" r:embed="rId8"/>
            <a:srcRect/>
            <a:stretch>
              <a:fillRect/>
            </a:stretch>
          </xdr:blipFill>
          <xdr:spPr bwMode="auto">
            <a:xfrm>
              <a:off x="960120" y="1295400"/>
              <a:ext cx="10416540" cy="25450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120593</xdr:colOff>
      <xdr:row>4</xdr:row>
      <xdr:rowOff>175191</xdr:rowOff>
    </xdr:from>
    <xdr:to>
      <xdr:col>18</xdr:col>
      <xdr:colOff>189774</xdr:colOff>
      <xdr:row>21</xdr:row>
      <xdr:rowOff>68036</xdr:rowOff>
    </xdr:to>
    <xdr:sp macro="" textlink="">
      <xdr:nvSpPr>
        <xdr:cNvPr id="2" name="Rounded Rectangle 11">
          <a:extLst>
            <a:ext uri="{FF2B5EF4-FFF2-40B4-BE49-F238E27FC236}">
              <a16:creationId xmlns:a16="http://schemas.microsoft.com/office/drawing/2014/main" id="{CFB58510-A249-4E86-8CD7-707535704D0C}"/>
            </a:ext>
          </a:extLst>
        </xdr:cNvPr>
        <xdr:cNvSpPr/>
      </xdr:nvSpPr>
      <xdr:spPr>
        <a:xfrm>
          <a:off x="120593" y="1165791"/>
          <a:ext cx="12413581" cy="2872265"/>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0</xdr:col>
      <xdr:colOff>444156</xdr:colOff>
      <xdr:row>24</xdr:row>
      <xdr:rowOff>49668</xdr:rowOff>
    </xdr:from>
    <xdr:to>
      <xdr:col>7</xdr:col>
      <xdr:colOff>466272</xdr:colOff>
      <xdr:row>43</xdr:row>
      <xdr:rowOff>87086</xdr:rowOff>
    </xdr:to>
    <xdr:graphicFrame macro="">
      <xdr:nvGraphicFramePr>
        <xdr:cNvPr id="3" name="Chart 2">
          <a:extLst>
            <a:ext uri="{FF2B5EF4-FFF2-40B4-BE49-F238E27FC236}">
              <a16:creationId xmlns:a16="http://schemas.microsoft.com/office/drawing/2014/main" id="{42A4678A-134F-4A13-8E4B-19EE9C630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10886</xdr:colOff>
      <xdr:row>25</xdr:row>
      <xdr:rowOff>22791</xdr:rowOff>
    </xdr:from>
    <xdr:to>
      <xdr:col>16</xdr:col>
      <xdr:colOff>672875</xdr:colOff>
      <xdr:row>42</xdr:row>
      <xdr:rowOff>8165</xdr:rowOff>
    </xdr:to>
    <xdr:graphicFrame macro="">
      <xdr:nvGraphicFramePr>
        <xdr:cNvPr id="4" name="Chart 3">
          <a:extLst>
            <a:ext uri="{FF2B5EF4-FFF2-40B4-BE49-F238E27FC236}">
              <a16:creationId xmlns:a16="http://schemas.microsoft.com/office/drawing/2014/main" id="{9E400375-9086-4860-9939-66AE43094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566056</xdr:colOff>
      <xdr:row>64</xdr:row>
      <xdr:rowOff>92870</xdr:rowOff>
    </xdr:from>
    <xdr:to>
      <xdr:col>17</xdr:col>
      <xdr:colOff>567756</xdr:colOff>
      <xdr:row>70</xdr:row>
      <xdr:rowOff>21433</xdr:rowOff>
    </xdr:to>
    <xdr:sp macro="" textlink="'Coach Data Calcs'!$F$23">
      <xdr:nvSpPr>
        <xdr:cNvPr id="5" name="TextBox 4">
          <a:extLst>
            <a:ext uri="{FF2B5EF4-FFF2-40B4-BE49-F238E27FC236}">
              <a16:creationId xmlns:a16="http://schemas.microsoft.com/office/drawing/2014/main" id="{59E473F6-5A34-4FF2-A0E7-20186465569F}"/>
            </a:ext>
          </a:extLst>
        </xdr:cNvPr>
        <xdr:cNvSpPr txBox="1"/>
      </xdr:nvSpPr>
      <xdr:spPr>
        <a:xfrm>
          <a:off x="8795656" y="11599070"/>
          <a:ext cx="3430700" cy="980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9C7DDB19-9DDD-4CF3-99F8-A0321988261C}" type="TxLink">
            <a:rPr lang="en-US" sz="1400" b="0" i="0" u="none" strike="noStrike">
              <a:solidFill>
                <a:schemeClr val="accent2"/>
              </a:solidFill>
              <a:latin typeface="Arial Black" panose="020B0A04020102020204" pitchFamily="34" charset="0"/>
              <a:ea typeface="+mn-ea"/>
              <a:cs typeface="Arial"/>
            </a:rPr>
            <a:pPr marL="0" indent="0" algn="ctr"/>
            <a:t> </a:t>
          </a:fld>
          <a:endParaRPr lang="en-GB" sz="1400" b="0" i="0" u="none" strike="noStrike">
            <a:solidFill>
              <a:schemeClr val="accent2"/>
            </a:solidFill>
            <a:latin typeface="Arial Black" panose="020B0A04020102020204" pitchFamily="34" charset="0"/>
            <a:ea typeface="+mn-ea"/>
            <a:cs typeface="Arial"/>
          </a:endParaRPr>
        </a:p>
      </xdr:txBody>
    </xdr:sp>
    <xdr:clientData/>
  </xdr:twoCellAnchor>
  <xdr:twoCellAnchor>
    <xdr:from>
      <xdr:col>0</xdr:col>
      <xdr:colOff>368300</xdr:colOff>
      <xdr:row>43</xdr:row>
      <xdr:rowOff>63500</xdr:rowOff>
    </xdr:from>
    <xdr:to>
      <xdr:col>11</xdr:col>
      <xdr:colOff>476250</xdr:colOff>
      <xdr:row>72</xdr:row>
      <xdr:rowOff>165100</xdr:rowOff>
    </xdr:to>
    <xdr:graphicFrame macro="">
      <xdr:nvGraphicFramePr>
        <xdr:cNvPr id="9" name="Chart 8">
          <a:extLst>
            <a:ext uri="{FF2B5EF4-FFF2-40B4-BE49-F238E27FC236}">
              <a16:creationId xmlns:a16="http://schemas.microsoft.com/office/drawing/2014/main" id="{ABA29C7A-AAF0-40E3-B23A-F5887786A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64469</xdr:colOff>
      <xdr:row>23</xdr:row>
      <xdr:rowOff>156821</xdr:rowOff>
    </xdr:from>
    <xdr:to>
      <xdr:col>18</xdr:col>
      <xdr:colOff>189774</xdr:colOff>
      <xdr:row>73</xdr:row>
      <xdr:rowOff>133350</xdr:rowOff>
    </xdr:to>
    <xdr:sp macro="" textlink="">
      <xdr:nvSpPr>
        <xdr:cNvPr id="11" name="Rounded Rectangle 12">
          <a:extLst>
            <a:ext uri="{FF2B5EF4-FFF2-40B4-BE49-F238E27FC236}">
              <a16:creationId xmlns:a16="http://schemas.microsoft.com/office/drawing/2014/main" id="{40EDE6C2-C3FC-4865-A7B0-DE279F46E265}"/>
            </a:ext>
          </a:extLst>
        </xdr:cNvPr>
        <xdr:cNvSpPr/>
      </xdr:nvSpPr>
      <xdr:spPr>
        <a:xfrm>
          <a:off x="64469" y="4477361"/>
          <a:ext cx="12469705" cy="8739529"/>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12</xdr:col>
          <xdr:colOff>373380</xdr:colOff>
          <xdr:row>43</xdr:row>
          <xdr:rowOff>53340</xdr:rowOff>
        </xdr:from>
        <xdr:to>
          <xdr:col>16</xdr:col>
          <xdr:colOff>630555</xdr:colOff>
          <xdr:row>55</xdr:row>
          <xdr:rowOff>62865</xdr:rowOff>
        </xdr:to>
        <xdr:pic>
          <xdr:nvPicPr>
            <xdr:cNvPr id="12" name="Picture 18">
              <a:extLst>
                <a:ext uri="{FF2B5EF4-FFF2-40B4-BE49-F238E27FC236}">
                  <a16:creationId xmlns:a16="http://schemas.microsoft.com/office/drawing/2014/main" id="{A03CAA4C-3C84-4FD5-9B3C-9F9F54D6A772}"/>
                </a:ext>
              </a:extLst>
            </xdr:cNvPr>
            <xdr:cNvPicPr>
              <a:picLocks noChangeAspect="1" noChangeArrowheads="1"/>
              <a:extLst>
                <a:ext uri="{84589F7E-364E-4C9E-8A38-B11213B215E9}">
                  <a14:cameraTool cellRange="'Teams Table'!$J$14:$K$24" spid="_x0000_s19593"/>
                </a:ext>
              </a:extLst>
            </xdr:cNvPicPr>
          </xdr:nvPicPr>
          <xdr:blipFill>
            <a:blip xmlns:r="http://schemas.openxmlformats.org/officeDocument/2006/relationships" r:embed="rId4"/>
            <a:srcRect/>
            <a:stretch>
              <a:fillRect/>
            </a:stretch>
          </xdr:blipFill>
          <xdr:spPr bwMode="auto">
            <a:xfrm>
              <a:off x="8602980" y="7730490"/>
              <a:ext cx="3000375" cy="2066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xdr:colOff>
          <xdr:row>5</xdr:row>
          <xdr:rowOff>129540</xdr:rowOff>
        </xdr:from>
        <xdr:to>
          <xdr:col>16</xdr:col>
          <xdr:colOff>426720</xdr:colOff>
          <xdr:row>16</xdr:row>
          <xdr:rowOff>148590</xdr:rowOff>
        </xdr:to>
        <xdr:pic>
          <xdr:nvPicPr>
            <xdr:cNvPr id="13" name="Picture 433">
              <a:extLst>
                <a:ext uri="{FF2B5EF4-FFF2-40B4-BE49-F238E27FC236}">
                  <a16:creationId xmlns:a16="http://schemas.microsoft.com/office/drawing/2014/main" id="{A2B0F7AA-7E9C-4F25-9A8A-5603755AD320}"/>
                </a:ext>
              </a:extLst>
            </xdr:cNvPr>
            <xdr:cNvPicPr>
              <a:picLocks noChangeAspect="1" noChangeArrowheads="1"/>
              <a:extLst>
                <a:ext uri="{84589F7E-364E-4C9E-8A38-B11213B215E9}">
                  <a14:cameraTool cellRange="'Teams Table'!$B$5:$I$12" spid="_x0000_s19594"/>
                </a:ext>
              </a:extLst>
            </xdr:cNvPicPr>
          </xdr:nvPicPr>
          <xdr:blipFill>
            <a:blip xmlns:r="http://schemas.openxmlformats.org/officeDocument/2006/relationships" r:embed="rId5"/>
            <a:srcRect/>
            <a:stretch>
              <a:fillRect/>
            </a:stretch>
          </xdr:blipFill>
          <xdr:spPr bwMode="auto">
            <a:xfrm>
              <a:off x="960120" y="1291590"/>
              <a:ext cx="10439400" cy="1905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11</xdr:col>
      <xdr:colOff>133350</xdr:colOff>
      <xdr:row>0</xdr:row>
      <xdr:rowOff>85725</xdr:rowOff>
    </xdr:from>
    <xdr:to>
      <xdr:col>12</xdr:col>
      <xdr:colOff>142875</xdr:colOff>
      <xdr:row>3</xdr:row>
      <xdr:rowOff>26091</xdr:rowOff>
    </xdr:to>
    <xdr:pic>
      <xdr:nvPicPr>
        <xdr:cNvPr id="14" name="Picture 13" descr="W:\Brand\Logos\England Hockey Logos\England Hockey Logo JPG Red Text.jpg">
          <a:extLst>
            <a:ext uri="{FF2B5EF4-FFF2-40B4-BE49-F238E27FC236}">
              <a16:creationId xmlns:a16="http://schemas.microsoft.com/office/drawing/2014/main" id="{E5368511-9FA2-4AFA-963B-18B5A6A723E3}"/>
            </a:ext>
          </a:extLst>
        </xdr:cNvPr>
        <xdr:cNvPicPr/>
      </xdr:nvPicPr>
      <xdr:blipFill>
        <a:blip xmlns:r="http://schemas.openxmlformats.org/officeDocument/2006/relationships" r:embed="rId6" cstate="print"/>
        <a:srcRect/>
        <a:stretch>
          <a:fillRect/>
        </a:stretch>
      </xdr:blipFill>
      <xdr:spPr bwMode="auto">
        <a:xfrm>
          <a:off x="7677150" y="85725"/>
          <a:ext cx="695325" cy="997641"/>
        </a:xfrm>
        <a:prstGeom prst="rect">
          <a:avLst/>
        </a:prstGeom>
        <a:noFill/>
        <a:ln w="9525">
          <a:noFill/>
          <a:miter lim="800000"/>
          <a:headEnd/>
          <a:tailEnd/>
        </a:ln>
      </xdr:spPr>
    </xdr:pic>
    <xdr:clientData/>
  </xdr:twoCellAnchor>
  <xdr:twoCellAnchor editAs="oneCell">
    <xdr:from>
      <xdr:col>12</xdr:col>
      <xdr:colOff>236220</xdr:colOff>
      <xdr:row>0</xdr:row>
      <xdr:rowOff>76200</xdr:rowOff>
    </xdr:from>
    <xdr:to>
      <xdr:col>15</xdr:col>
      <xdr:colOff>99060</xdr:colOff>
      <xdr:row>3</xdr:row>
      <xdr:rowOff>70003</xdr:rowOff>
    </xdr:to>
    <xdr:pic>
      <xdr:nvPicPr>
        <xdr:cNvPr id="15" name="Picture 14" descr="UK Coaching - Equity In Your Coaching Major Review - Sport Structures">
          <a:extLst>
            <a:ext uri="{FF2B5EF4-FFF2-40B4-BE49-F238E27FC236}">
              <a16:creationId xmlns:a16="http://schemas.microsoft.com/office/drawing/2014/main" id="{3FB1002C-DAFA-482E-95E3-5EE63F68C79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65820" y="76200"/>
          <a:ext cx="1920240" cy="1051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97155</xdr:colOff>
      <xdr:row>1</xdr:row>
      <xdr:rowOff>142875</xdr:rowOff>
    </xdr:from>
    <xdr:to>
      <xdr:col>18</xdr:col>
      <xdr:colOff>66675</xdr:colOff>
      <xdr:row>2</xdr:row>
      <xdr:rowOff>191280</xdr:rowOff>
    </xdr:to>
    <xdr:pic>
      <xdr:nvPicPr>
        <xdr:cNvPr id="16" name="Picture 15">
          <a:extLst>
            <a:ext uri="{FF2B5EF4-FFF2-40B4-BE49-F238E27FC236}">
              <a16:creationId xmlns:a16="http://schemas.microsoft.com/office/drawing/2014/main" id="{1BD3ACAE-46BE-45E1-B9BC-64AA40FFBEA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384155" y="318135"/>
          <a:ext cx="2026920" cy="545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www.englandhockey.co.uk/landing.asp?section=1735&amp;sectionTitle=The+Great+Britain+Coaching+Club+Programm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englandhockey.co.uk/landing.asp?section=1735&amp;sectionTitle=The+Great+Britain+Coaching+Club+Programme"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X52"/>
  <sheetViews>
    <sheetView showGridLines="0" tabSelected="1" workbookViewId="0"/>
  </sheetViews>
  <sheetFormatPr defaultColWidth="8.69921875" defaultRowHeight="13.8" x14ac:dyDescent="0.25"/>
  <cols>
    <col min="1" max="1" width="2.19921875" style="3" customWidth="1"/>
    <col min="2" max="2" width="12.09765625" style="3" customWidth="1"/>
    <col min="3" max="3" width="22.69921875" style="3" customWidth="1"/>
    <col min="4" max="4" width="104.8984375" style="3" customWidth="1"/>
    <col min="5" max="16384" width="8.69921875" style="3"/>
  </cols>
  <sheetData>
    <row r="2" spans="2:5" x14ac:dyDescent="0.25">
      <c r="B2" s="7" t="s">
        <v>0</v>
      </c>
      <c r="D2"/>
      <c r="E2" s="28"/>
    </row>
    <row r="3" spans="2:5" x14ac:dyDescent="0.25">
      <c r="B3" s="3" t="s">
        <v>1</v>
      </c>
    </row>
    <row r="4" spans="2:5" x14ac:dyDescent="0.25">
      <c r="B4" s="3" t="s">
        <v>2</v>
      </c>
    </row>
    <row r="5" spans="2:5" x14ac:dyDescent="0.25">
      <c r="B5" s="3" t="s">
        <v>3</v>
      </c>
    </row>
    <row r="7" spans="2:5" x14ac:dyDescent="0.25">
      <c r="B7" s="7" t="s">
        <v>4</v>
      </c>
    </row>
    <row r="8" spans="2:5" x14ac:dyDescent="0.25">
      <c r="B8" s="3" t="s">
        <v>5</v>
      </c>
    </row>
    <row r="9" spans="2:5" x14ac:dyDescent="0.25">
      <c r="B9" s="3" t="s">
        <v>6</v>
      </c>
      <c r="D9"/>
    </row>
    <row r="10" spans="2:5" x14ac:dyDescent="0.25">
      <c r="B10" s="3" t="s">
        <v>7</v>
      </c>
    </row>
    <row r="11" spans="2:5" x14ac:dyDescent="0.25">
      <c r="B11" s="3" t="s">
        <v>8</v>
      </c>
    </row>
    <row r="13" spans="2:5" x14ac:dyDescent="0.25">
      <c r="B13" s="7" t="s">
        <v>9</v>
      </c>
    </row>
    <row r="14" spans="2:5" x14ac:dyDescent="0.25">
      <c r="B14" t="s">
        <v>10</v>
      </c>
    </row>
    <row r="15" spans="2:5" x14ac:dyDescent="0.25">
      <c r="B15" t="s">
        <v>11</v>
      </c>
    </row>
    <row r="16" spans="2:5" x14ac:dyDescent="0.25">
      <c r="B16" s="90" t="s">
        <v>12</v>
      </c>
    </row>
    <row r="17" spans="1:24" x14ac:dyDescent="0.25">
      <c r="B17" s="90" t="s">
        <v>211</v>
      </c>
    </row>
    <row r="18" spans="1:24" x14ac:dyDescent="0.25">
      <c r="B18" t="s">
        <v>205</v>
      </c>
    </row>
    <row r="19" spans="1:24" x14ac:dyDescent="0.25">
      <c r="B19" s="3" t="s">
        <v>206</v>
      </c>
    </row>
    <row r="20" spans="1:24" x14ac:dyDescent="0.25">
      <c r="B20" s="3" t="s">
        <v>207</v>
      </c>
    </row>
    <row r="21" spans="1:24" x14ac:dyDescent="0.25">
      <c r="B21" t="s">
        <v>208</v>
      </c>
    </row>
    <row r="22" spans="1:24" x14ac:dyDescent="0.25">
      <c r="B22" s="3" t="s">
        <v>209</v>
      </c>
    </row>
    <row r="23" spans="1:24" x14ac:dyDescent="0.25">
      <c r="B23" s="3" t="s">
        <v>210</v>
      </c>
    </row>
    <row r="25" spans="1:24" x14ac:dyDescent="0.25">
      <c r="B25" s="3" t="s">
        <v>13</v>
      </c>
    </row>
    <row r="26" spans="1:24" x14ac:dyDescent="0.25">
      <c r="B26" s="3" t="s">
        <v>14</v>
      </c>
    </row>
    <row r="28" spans="1:24" x14ac:dyDescent="0.25">
      <c r="B28" s="62" t="s">
        <v>15</v>
      </c>
      <c r="C28" s="27"/>
      <c r="D28" s="57"/>
    </row>
    <row r="29" spans="1:24" s="4" customFormat="1" ht="17.399999999999999" customHeight="1" x14ac:dyDescent="0.25">
      <c r="A29" s="3"/>
      <c r="B29" s="63" t="s">
        <v>16</v>
      </c>
      <c r="C29" s="3"/>
      <c r="D29" s="58"/>
      <c r="H29" s="3"/>
      <c r="I29" s="3"/>
      <c r="J29" s="3"/>
      <c r="K29" s="3"/>
      <c r="L29" s="3"/>
      <c r="M29" s="3"/>
      <c r="N29" s="3"/>
      <c r="O29" s="3"/>
      <c r="P29" s="3"/>
      <c r="Q29" s="3"/>
      <c r="R29" s="3"/>
      <c r="S29" s="3"/>
      <c r="T29" s="3"/>
      <c r="U29" s="3"/>
      <c r="V29" s="3"/>
      <c r="W29" s="3"/>
      <c r="X29" s="3"/>
    </row>
    <row r="30" spans="1:24" s="4" customFormat="1" ht="17.399999999999999" customHeight="1" x14ac:dyDescent="0.25">
      <c r="A30" s="3"/>
      <c r="B30" s="83" t="s">
        <v>17</v>
      </c>
      <c r="C30" s="56"/>
      <c r="D30" s="58"/>
    </row>
    <row r="31" spans="1:24" s="4" customFormat="1" ht="17.399999999999999" customHeight="1" x14ac:dyDescent="0.25">
      <c r="B31" s="83" t="s">
        <v>18</v>
      </c>
      <c r="C31" s="56"/>
      <c r="D31" s="58"/>
    </row>
    <row r="32" spans="1:24" s="4" customFormat="1" ht="17.399999999999999" customHeight="1" x14ac:dyDescent="0.25">
      <c r="B32" s="59" t="s">
        <v>19</v>
      </c>
      <c r="C32" s="60"/>
      <c r="D32" s="61"/>
    </row>
    <row r="33" spans="2:4" s="4" customFormat="1" ht="17.399999999999999" customHeight="1" x14ac:dyDescent="0.25">
      <c r="C33" s="3"/>
      <c r="D33" s="3"/>
    </row>
    <row r="34" spans="2:4" s="4" customFormat="1" ht="17.399999999999999" customHeight="1" thickBot="1" x14ac:dyDescent="0.3">
      <c r="B34" s="26"/>
      <c r="C34" s="26"/>
      <c r="D34" s="26" t="s">
        <v>20</v>
      </c>
    </row>
    <row r="35" spans="2:4" s="4" customFormat="1" ht="17.399999999999999" customHeight="1" x14ac:dyDescent="0.25">
      <c r="B35" s="114" t="s">
        <v>21</v>
      </c>
      <c r="C35" s="84" t="s">
        <v>22</v>
      </c>
      <c r="D35" s="84" t="s">
        <v>23</v>
      </c>
    </row>
    <row r="36" spans="2:4" s="4" customFormat="1" ht="17.399999999999999" customHeight="1" x14ac:dyDescent="0.25">
      <c r="B36" s="115"/>
      <c r="C36" s="4" t="s">
        <v>24</v>
      </c>
      <c r="D36" s="4" t="s">
        <v>25</v>
      </c>
    </row>
    <row r="37" spans="2:4" s="4" customFormat="1" ht="17.399999999999999" customHeight="1" x14ac:dyDescent="0.25">
      <c r="B37" s="115"/>
      <c r="C37" s="4" t="s">
        <v>26</v>
      </c>
      <c r="D37" s="4" t="s">
        <v>27</v>
      </c>
    </row>
    <row r="38" spans="2:4" s="4" customFormat="1" ht="17.399999999999999" customHeight="1" thickBot="1" x14ac:dyDescent="0.3">
      <c r="B38" s="116"/>
      <c r="C38" s="85"/>
      <c r="D38" s="85" t="s">
        <v>28</v>
      </c>
    </row>
    <row r="39" spans="2:4" s="4" customFormat="1" ht="17.399999999999999" customHeight="1" x14ac:dyDescent="0.25">
      <c r="B39" s="111" t="s">
        <v>29</v>
      </c>
      <c r="C39" s="84" t="s">
        <v>30</v>
      </c>
      <c r="D39" s="86" t="s">
        <v>31</v>
      </c>
    </row>
    <row r="40" spans="2:4" s="4" customFormat="1" ht="17.399999999999999" customHeight="1" x14ac:dyDescent="0.25">
      <c r="B40" s="112"/>
      <c r="C40" s="4" t="s">
        <v>32</v>
      </c>
      <c r="D40" s="87" t="s">
        <v>33</v>
      </c>
    </row>
    <row r="41" spans="2:4" s="4" customFormat="1" ht="17.399999999999999" customHeight="1" x14ac:dyDescent="0.25">
      <c r="B41" s="112"/>
      <c r="C41" s="4" t="s">
        <v>34</v>
      </c>
      <c r="D41" s="87" t="s">
        <v>35</v>
      </c>
    </row>
    <row r="42" spans="2:4" s="4" customFormat="1" ht="17.399999999999999" customHeight="1" x14ac:dyDescent="0.25">
      <c r="B42" s="112"/>
      <c r="C42" s="4" t="s">
        <v>36</v>
      </c>
      <c r="D42" s="87" t="s">
        <v>37</v>
      </c>
    </row>
    <row r="43" spans="2:4" s="4" customFormat="1" ht="17.399999999999999" customHeight="1" x14ac:dyDescent="0.25">
      <c r="B43" s="112"/>
      <c r="C43" s="4" t="s">
        <v>38</v>
      </c>
      <c r="D43" s="87" t="s">
        <v>39</v>
      </c>
    </row>
    <row r="44" spans="2:4" s="4" customFormat="1" ht="17.399999999999999" customHeight="1" x14ac:dyDescent="0.25">
      <c r="B44" s="112"/>
      <c r="D44" s="87"/>
    </row>
    <row r="45" spans="2:4" s="4" customFormat="1" ht="17.399999999999999" customHeight="1" thickBot="1" x14ac:dyDescent="0.3">
      <c r="B45" s="113"/>
      <c r="C45" s="85"/>
      <c r="D45" s="88"/>
    </row>
    <row r="46" spans="2:4" s="4" customFormat="1" ht="17.399999999999999" customHeight="1" x14ac:dyDescent="0.25"/>
    <row r="47" spans="2:4" s="4" customFormat="1" ht="17.399999999999999" customHeight="1" x14ac:dyDescent="0.25"/>
    <row r="48" spans="2:4" s="4" customFormat="1" ht="17.399999999999999" customHeight="1" x14ac:dyDescent="0.25"/>
    <row r="49" spans="1:24" s="4" customFormat="1" ht="17.399999999999999" customHeight="1" x14ac:dyDescent="0.25"/>
    <row r="50" spans="1:24" s="4" customFormat="1" ht="17.399999999999999" customHeight="1" x14ac:dyDescent="0.25"/>
    <row r="51" spans="1:24" x14ac:dyDescent="0.25">
      <c r="A51" s="4"/>
      <c r="B51" s="4"/>
      <c r="C51" s="4"/>
      <c r="D51" s="4"/>
      <c r="H51" s="4"/>
      <c r="I51" s="4"/>
      <c r="J51" s="4"/>
      <c r="K51" s="4"/>
      <c r="L51" s="4"/>
      <c r="M51" s="4"/>
      <c r="N51" s="4"/>
      <c r="O51" s="4"/>
      <c r="P51" s="4"/>
      <c r="Q51" s="4"/>
      <c r="R51" s="4"/>
      <c r="S51" s="4"/>
      <c r="T51" s="4"/>
      <c r="U51" s="4"/>
      <c r="V51" s="4"/>
      <c r="W51" s="4"/>
      <c r="X51" s="4"/>
    </row>
    <row r="52" spans="1:24" x14ac:dyDescent="0.25">
      <c r="A52" s="4"/>
    </row>
  </sheetData>
  <mergeCells count="2">
    <mergeCell ref="B39:B45"/>
    <mergeCell ref="B35:B38"/>
  </mergeCells>
  <pageMargins left="0.70866141732283472" right="0.70866141732283472" top="0.74803149606299213" bottom="0.74803149606299213" header="0.31496062992125984" footer="0.31496062992125984"/>
  <pageSetup paperSize="9" scale="7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8670A-9CF3-4EC8-B7C4-5FB80339998F}">
  <dimension ref="A1:J42"/>
  <sheetViews>
    <sheetView topLeftCell="A13" workbookViewId="0">
      <selection activeCell="C29" sqref="C29"/>
    </sheetView>
  </sheetViews>
  <sheetFormatPr defaultColWidth="9" defaultRowHeight="13.8" x14ac:dyDescent="0.25"/>
  <cols>
    <col min="1" max="1" width="40.69921875" customWidth="1"/>
    <col min="5" max="5" width="21.3984375" customWidth="1"/>
    <col min="6" max="9" width="11.69921875" customWidth="1"/>
  </cols>
  <sheetData>
    <row r="1" spans="1:2" x14ac:dyDescent="0.25">
      <c r="A1" t="s">
        <v>141</v>
      </c>
      <c r="B1">
        <f>COUNT('Current Umpires'!B8:B79)</f>
        <v>0</v>
      </c>
    </row>
    <row r="2" spans="1:2" x14ac:dyDescent="0.25">
      <c r="A2" t="str">
        <f>IF(B2=0,"","Male Umpires")</f>
        <v/>
      </c>
      <c r="B2">
        <f>IF(COUNTIF('Current Umpires'!D8:D79,"Male")=0,0,COUNTIF('Current Umpires'!D8:D79,"Male"))</f>
        <v>0</v>
      </c>
    </row>
    <row r="3" spans="1:2" x14ac:dyDescent="0.25">
      <c r="A3" t="str">
        <f>IF(B3=0,"","Female Umpires")</f>
        <v/>
      </c>
      <c r="B3">
        <f>IF(COUNTIF('Current Umpires'!D8:D79,"Female")=0,0,COUNTIF('Current Umpires'!D8:D79,"Female"))</f>
        <v>0</v>
      </c>
    </row>
    <row r="4" spans="1:2" x14ac:dyDescent="0.25">
      <c r="A4" t="str">
        <f>IF(B4=0,"","Non-Binary Umpires")</f>
        <v/>
      </c>
      <c r="B4">
        <f>IF(COUNTIF('Current Umpires'!D8:D79,"Non-Binary")=0,0,COUNTIF('Current Umpires'!D8:D79,"Non-Binary"))</f>
        <v>0</v>
      </c>
    </row>
    <row r="5" spans="1:2" x14ac:dyDescent="0.25">
      <c r="A5" t="str">
        <f>IF(B5=0,"","Prefer not to say")</f>
        <v/>
      </c>
      <c r="B5">
        <f>IF(COUNTIF('Current Umpires'!D8:D80,"Prefer not to say")=0,0,COUNTIF('Current Umpires'!D8:D80,"Prefer not to say"))</f>
        <v>0</v>
      </c>
    </row>
    <row r="6" spans="1:2" x14ac:dyDescent="0.25">
      <c r="A6" t="s">
        <v>142</v>
      </c>
      <c r="B6">
        <f>COUNTIF('Current Coaches'!$F$8:$F$80,A6)</f>
        <v>0</v>
      </c>
    </row>
    <row r="7" spans="1:2" x14ac:dyDescent="0.25">
      <c r="A7" t="s">
        <v>143</v>
      </c>
      <c r="B7">
        <f>COUNTIF('Current Coaches'!$F$8:$F$80,A7)</f>
        <v>0</v>
      </c>
    </row>
    <row r="8" spans="1:2" x14ac:dyDescent="0.25">
      <c r="A8" t="s">
        <v>144</v>
      </c>
      <c r="B8">
        <f>COUNTIF('Current Coaches'!$F$8:$F$80,A8)</f>
        <v>0</v>
      </c>
    </row>
    <row r="9" spans="1:2" x14ac:dyDescent="0.25">
      <c r="A9" t="s">
        <v>145</v>
      </c>
      <c r="B9">
        <f>COUNTIF('Current Coaches'!$G$8:$G$79,"Level 3")+COUNTIF('Current Coaches'!$G$8:$G$79,"Level 2")+COUNTIF('Current Coaches'!$G$8:$G$79,"Level 1")+COUNTIF('Current Coaches'!$G$8:$G$79,"Level 1 Assessed")</f>
        <v>0</v>
      </c>
    </row>
    <row r="10" spans="1:2" x14ac:dyDescent="0.25">
      <c r="A10" t="s">
        <v>146</v>
      </c>
      <c r="B10">
        <f>COUNTIF('Current Coaches'!$G$8:$G$79,"Level 1 Unassessed")</f>
        <v>0</v>
      </c>
    </row>
    <row r="11" spans="1:2" x14ac:dyDescent="0.25">
      <c r="A11" t="s">
        <v>147</v>
      </c>
      <c r="B11">
        <f>COUNTIF('Current Coaches'!$G$8:$G$79,"Intro/Small sided")+COUNTIF('Current Coaches'!$G$8:$G$79,"Rules Test Only")+COUNTIF('Current Coaches'!$G$8:$G$79,"Online Modules")</f>
        <v>0</v>
      </c>
    </row>
    <row r="12" spans="1:2" x14ac:dyDescent="0.25">
      <c r="A12" t="s">
        <v>148</v>
      </c>
      <c r="B12">
        <f>COUNTIF('Current Coaches'!$G$8:$G$79,"None")</f>
        <v>0</v>
      </c>
    </row>
    <row r="29" spans="1:10" x14ac:dyDescent="0.25">
      <c r="A29" t="s">
        <v>145</v>
      </c>
      <c r="B29" t="s">
        <v>142</v>
      </c>
      <c r="C29">
        <f>COUNTIFS('Current Umpires'!$F$8:$F$79,'Umpire Data Calcs'!$B29,'Current Umpires'!J$8:J$79,A29)</f>
        <v>0</v>
      </c>
    </row>
    <row r="30" spans="1:10" x14ac:dyDescent="0.25">
      <c r="A30" t="s">
        <v>145</v>
      </c>
      <c r="B30" t="s">
        <v>143</v>
      </c>
      <c r="C30">
        <f>COUNTIFS('Current Umpires'!$F$8:$F$79,'Umpire Data Calcs'!$B30,'Current Umpires'!J$8:J$79,A30)</f>
        <v>0</v>
      </c>
    </row>
    <row r="31" spans="1:10" x14ac:dyDescent="0.25">
      <c r="A31" t="s">
        <v>145</v>
      </c>
      <c r="B31" t="s">
        <v>149</v>
      </c>
      <c r="C31">
        <f>COUNTIFS('Current Umpires'!$F$8:$F$79,'Umpire Data Calcs'!$B31,'Current Umpires'!J$8:J$79,A31)</f>
        <v>0</v>
      </c>
      <c r="E31" s="3"/>
      <c r="F31" s="3"/>
      <c r="G31" s="3"/>
      <c r="H31" s="3"/>
      <c r="I31" s="3"/>
      <c r="J31" s="3"/>
    </row>
    <row r="32" spans="1:10" x14ac:dyDescent="0.25">
      <c r="A32" t="s">
        <v>146</v>
      </c>
      <c r="B32" t="s">
        <v>142</v>
      </c>
      <c r="C32">
        <f>COUNTIFS('Current Umpires'!$F$8:$F$79,'Umpire Data Calcs'!$B32,'Current Umpires'!J$8:J$79,A32)</f>
        <v>0</v>
      </c>
      <c r="E32" s="3"/>
      <c r="F32" s="55" t="s">
        <v>145</v>
      </c>
      <c r="G32" s="55" t="s">
        <v>146</v>
      </c>
      <c r="H32" s="55" t="s">
        <v>147</v>
      </c>
      <c r="I32" s="55" t="s">
        <v>130</v>
      </c>
    </row>
    <row r="33" spans="1:10" x14ac:dyDescent="0.25">
      <c r="A33" t="s">
        <v>146</v>
      </c>
      <c r="B33" t="s">
        <v>143</v>
      </c>
      <c r="C33">
        <f>COUNTIFS('Current Umpires'!$F$8:$F$79,'Umpire Data Calcs'!$B33,'Current Umpires'!J$8:J$79,A33)</f>
        <v>0</v>
      </c>
      <c r="E33" s="16" t="s">
        <v>142</v>
      </c>
      <c r="F33" s="16">
        <f>COUNTIFS('Current Umpires'!$F$8:$F$79,$E33,'Current Umpires'!$J$8:$J$79,F$32)</f>
        <v>0</v>
      </c>
      <c r="G33" s="16">
        <f>COUNTIFS('Current Umpires'!$F$8:$F$79,$E33,'Current Umpires'!$J$8:$J$79,G$32)</f>
        <v>0</v>
      </c>
      <c r="H33" s="16">
        <f>COUNTIFS('Current Umpires'!$F$8:$F$79,$E33,'Current Umpires'!$J$8:$J$79,H$32)</f>
        <v>0</v>
      </c>
      <c r="I33" s="16">
        <f>COUNTIFS('Current Umpires'!$F$8:$F$79,$E33,'Current Umpires'!$J$8:$J$79,I$32)</f>
        <v>0</v>
      </c>
    </row>
    <row r="34" spans="1:10" x14ac:dyDescent="0.25">
      <c r="A34" t="s">
        <v>146</v>
      </c>
      <c r="B34" t="s">
        <v>149</v>
      </c>
      <c r="C34">
        <f>COUNTIFS('Current Umpires'!$F$8:$F$79,'Umpire Data Calcs'!$B34,'Current Umpires'!J$8:J$79,A34)</f>
        <v>0</v>
      </c>
      <c r="E34" s="16" t="s">
        <v>150</v>
      </c>
      <c r="F34" s="16">
        <f>COUNTIFS('Current Umpires'!$F$8:$F$79,$E34,'Current Umpires'!$J$8:$J$79,F$32)</f>
        <v>0</v>
      </c>
      <c r="G34" s="16">
        <f>COUNTIFS('Current Umpires'!$F$8:$F$79,$E34,'Current Umpires'!$J$8:$J$79,G$32)</f>
        <v>0</v>
      </c>
      <c r="H34" s="16">
        <f>COUNTIFS('Current Umpires'!$F$8:$F$79,$E34,'Current Umpires'!$J$8:$J$79,H$32)</f>
        <v>0</v>
      </c>
      <c r="I34" s="16">
        <f>COUNTIFS('Current Umpires'!$F$8:$F$79,$E34,'Current Umpires'!$J$8:$J$79,I$32)</f>
        <v>0</v>
      </c>
    </row>
    <row r="35" spans="1:10" x14ac:dyDescent="0.25">
      <c r="A35" t="s">
        <v>147</v>
      </c>
      <c r="B35" t="s">
        <v>142</v>
      </c>
      <c r="C35">
        <f>COUNTIFS('Current Umpires'!$F$8:$F$79,'Umpire Data Calcs'!$B35,'Current Umpires'!J$8:J$79,A35)</f>
        <v>0</v>
      </c>
      <c r="E35" s="16" t="s">
        <v>149</v>
      </c>
      <c r="F35" s="16">
        <f>COUNTIFS('Current Umpires'!$F$8:$F$79,$E35,'Current Umpires'!$J$8:$J$79,F$32)</f>
        <v>0</v>
      </c>
      <c r="G35" s="16">
        <f>COUNTIFS('Current Umpires'!$F$8:$F$79,$E35,'Current Umpires'!$J$8:$J$79,G$32)</f>
        <v>0</v>
      </c>
      <c r="H35" s="16">
        <f>COUNTIFS('Current Umpires'!$F$8:$F$79,$E35,'Current Umpires'!$J$8:$J$79,H$32)</f>
        <v>0</v>
      </c>
      <c r="I35" s="16">
        <f>COUNTIFS('Current Umpires'!$F$8:$F$79,$E35,'Current Umpires'!$J$8:$J$79,I$32)</f>
        <v>0</v>
      </c>
    </row>
    <row r="36" spans="1:10" x14ac:dyDescent="0.25">
      <c r="A36" t="s">
        <v>147</v>
      </c>
      <c r="B36" t="s">
        <v>143</v>
      </c>
      <c r="C36">
        <f>COUNTIFS('Current Umpires'!$F$8:$F$79,'Umpire Data Calcs'!$B36,'Current Umpires'!J$8:J$79,A36)</f>
        <v>0</v>
      </c>
      <c r="E36" s="16"/>
      <c r="F36" s="29"/>
      <c r="G36" s="29"/>
      <c r="H36" s="29"/>
      <c r="I36" s="29"/>
    </row>
    <row r="37" spans="1:10" x14ac:dyDescent="0.25">
      <c r="A37" t="s">
        <v>147</v>
      </c>
      <c r="B37" t="s">
        <v>149</v>
      </c>
      <c r="C37">
        <f>COUNTIFS('Current Umpires'!$F$8:$F$79,'Umpire Data Calcs'!$B37,'Current Umpires'!J$8:J$79,A37)</f>
        <v>0</v>
      </c>
      <c r="E37" s="16"/>
      <c r="F37" s="29"/>
      <c r="G37" s="29"/>
      <c r="H37" s="29"/>
      <c r="I37" s="29"/>
    </row>
    <row r="38" spans="1:10" x14ac:dyDescent="0.25">
      <c r="A38" t="s">
        <v>130</v>
      </c>
      <c r="B38" t="s">
        <v>142</v>
      </c>
      <c r="C38">
        <f>COUNTIFS('Current Umpires'!$F$8:$F$79,'Umpire Data Calcs'!$B38,'Current Umpires'!J$8:J$79,A38)</f>
        <v>0</v>
      </c>
      <c r="E38" s="3"/>
      <c r="F38" s="3"/>
      <c r="G38" s="3"/>
      <c r="H38" s="3"/>
      <c r="I38" s="3"/>
      <c r="J38" s="3"/>
    </row>
    <row r="39" spans="1:10" x14ac:dyDescent="0.25">
      <c r="A39" t="s">
        <v>130</v>
      </c>
      <c r="B39" t="s">
        <v>143</v>
      </c>
      <c r="C39">
        <f>COUNTIFS('Current Umpires'!$F$8:$F$79,'Umpire Data Calcs'!$B39,'Current Umpires'!J$8:J$79,A39)</f>
        <v>0</v>
      </c>
      <c r="E39" s="3"/>
      <c r="F39" s="3"/>
      <c r="G39" s="3"/>
      <c r="H39" s="3"/>
      <c r="I39" s="3"/>
      <c r="J39" s="3"/>
    </row>
    <row r="40" spans="1:10" x14ac:dyDescent="0.25">
      <c r="A40" t="s">
        <v>130</v>
      </c>
      <c r="B40" t="s">
        <v>149</v>
      </c>
      <c r="C40">
        <f>COUNTIFS('Current Umpires'!$F$8:$F$79,'Umpire Data Calcs'!$B40,'Current Umpires'!J$8:J$79,A40)</f>
        <v>0</v>
      </c>
      <c r="J40" s="3"/>
    </row>
    <row r="41" spans="1:10" x14ac:dyDescent="0.25">
      <c r="J41" s="3"/>
    </row>
    <row r="42" spans="1:10" x14ac:dyDescent="0.25">
      <c r="J42" s="3"/>
    </row>
  </sheetData>
  <sheetProtection selectLockedCells="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2:B3"/>
  <sheetViews>
    <sheetView zoomScale="80" zoomScaleNormal="80" workbookViewId="0">
      <selection activeCell="L8" sqref="L8"/>
    </sheetView>
  </sheetViews>
  <sheetFormatPr defaultColWidth="9" defaultRowHeight="13.8" x14ac:dyDescent="0.25"/>
  <cols>
    <col min="1" max="18" width="9" style="3"/>
    <col min="19" max="19" width="4.5" style="3" customWidth="1"/>
    <col min="20" max="16384" width="9" style="3"/>
  </cols>
  <sheetData>
    <row r="2" spans="2:2" ht="25.2" x14ac:dyDescent="0.6">
      <c r="B2" s="44" t="str">
        <f>"Club: "&amp;'Current Coaches'!C3</f>
        <v xml:space="preserve">Club: </v>
      </c>
    </row>
    <row r="3" spans="2:2" ht="25.2" x14ac:dyDescent="0.6">
      <c r="B3" s="44" t="str">
        <f>"Area: "&amp;'Current Coaches'!C4</f>
        <v xml:space="preserve">Area: </v>
      </c>
    </row>
  </sheetData>
  <sheetProtection algorithmName="SHA-512" hashValue="i9HQG3YBXnX3Ow90qmkhZY0UkhyzC0BRbTZznUnoZlQdryZfKUY5/a1QBrgciiKlxqk+yT8Dhc9GWd1dojUuFg==" saltValue="KWjY28U5wUnPR3CuNT6BPw==" spinCount="100000" sheet="1" objects="1" scenarios="1" selectLockedCells="1"/>
  <printOptions horizontalCentered="1" verticalCentered="1"/>
  <pageMargins left="0.11811023622047245" right="0.11811023622047245" top="0.15748031496062992" bottom="0.19685039370078741" header="0" footer="0"/>
  <pageSetup paperSize="9" scale="55"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19905-3725-41A0-945D-D130AE0A1496}">
  <sheetPr>
    <pageSetUpPr fitToPage="1"/>
  </sheetPr>
  <dimension ref="B2:B3"/>
  <sheetViews>
    <sheetView zoomScale="80" zoomScaleNormal="80" workbookViewId="0">
      <selection activeCell="L8" sqref="L8"/>
    </sheetView>
  </sheetViews>
  <sheetFormatPr defaultColWidth="9" defaultRowHeight="13.8" x14ac:dyDescent="0.25"/>
  <cols>
    <col min="1" max="18" width="9" style="3"/>
    <col min="19" max="19" width="4.5" style="3" customWidth="1"/>
    <col min="20" max="16384" width="9" style="3"/>
  </cols>
  <sheetData>
    <row r="2" spans="2:2" ht="39.6" customHeight="1" x14ac:dyDescent="0.6">
      <c r="B2" s="44" t="str">
        <f>"Club: "&amp;'Current Coaches'!C3</f>
        <v xml:space="preserve">Club: </v>
      </c>
    </row>
    <row r="3" spans="2:2" ht="30" customHeight="1" x14ac:dyDescent="0.6">
      <c r="B3" s="44" t="str">
        <f>"Area: "&amp;'Current Coaches'!C4</f>
        <v xml:space="preserve">Area: </v>
      </c>
    </row>
  </sheetData>
  <sheetProtection algorithmName="SHA-512" hashValue="ckeUZDlZDk7MdtRhcJCvbpCJVHcSWJqBAygc0S3FgZHWvdMbozJElykOxYVS/vTdbF1TaYwdSHZ/AevUnWMC7Q==" saltValue="l200EOpLrUrM1/6lZUodWQ==" spinCount="100000" sheet="1" objects="1" scenarios="1" selectLockedCells="1"/>
  <printOptions horizontalCentered="1" verticalCentered="1"/>
  <pageMargins left="0.11811023622047245" right="0.11811023622047245" top="0.15748031496062992" bottom="0.19685039370078741" header="0" footer="0"/>
  <pageSetup paperSize="9" scale="55"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D21"/>
  <sheetViews>
    <sheetView workbookViewId="0">
      <selection activeCell="C9" sqref="C9"/>
    </sheetView>
  </sheetViews>
  <sheetFormatPr defaultColWidth="8.69921875" defaultRowHeight="13.8" x14ac:dyDescent="0.25"/>
  <cols>
    <col min="1" max="1" width="3" style="3" customWidth="1"/>
    <col min="2" max="2" width="80.69921875" style="3" customWidth="1"/>
    <col min="3" max="3" width="18.19921875" style="3" bestFit="1" customWidth="1"/>
    <col min="4" max="4" width="86.09765625" style="3" customWidth="1"/>
    <col min="5" max="16384" width="8.69921875" style="3"/>
  </cols>
  <sheetData>
    <row r="1" spans="2:4" ht="40.950000000000003" customHeight="1" x14ac:dyDescent="0.25">
      <c r="B1" s="4"/>
    </row>
    <row r="2" spans="2:4" ht="40.950000000000003" customHeight="1" x14ac:dyDescent="0.25">
      <c r="B2" s="22" t="s">
        <v>151</v>
      </c>
      <c r="C2" s="103"/>
    </row>
    <row r="3" spans="2:4" x14ac:dyDescent="0.25">
      <c r="B3" s="30" t="str">
        <f>IF(C2="Yes","",IF(C2="No","Please answer questions below",IF(C2="Don't Know","Please consider the questions below","")))</f>
        <v/>
      </c>
    </row>
    <row r="4" spans="2:4" x14ac:dyDescent="0.25">
      <c r="B4" s="4"/>
    </row>
    <row r="5" spans="2:4" ht="24" customHeight="1" x14ac:dyDescent="0.25">
      <c r="B5" s="23" t="s">
        <v>152</v>
      </c>
    </row>
    <row r="6" spans="2:4" x14ac:dyDescent="0.25">
      <c r="B6" s="24" t="s">
        <v>153</v>
      </c>
      <c r="C6" s="19" t="s">
        <v>154</v>
      </c>
      <c r="D6" s="19" t="s">
        <v>155</v>
      </c>
    </row>
    <row r="7" spans="2:4" ht="40.950000000000003" customHeight="1" x14ac:dyDescent="0.25">
      <c r="B7" s="21" t="s">
        <v>156</v>
      </c>
      <c r="C7" s="102"/>
      <c r="D7" s="102"/>
    </row>
    <row r="8" spans="2:4" ht="40.950000000000003" customHeight="1" x14ac:dyDescent="0.25">
      <c r="B8" s="21" t="s">
        <v>157</v>
      </c>
      <c r="C8" s="102"/>
      <c r="D8" s="102"/>
    </row>
    <row r="9" spans="2:4" ht="40.950000000000003" customHeight="1" x14ac:dyDescent="0.25">
      <c r="B9" s="21" t="s">
        <v>158</v>
      </c>
      <c r="C9" s="102"/>
      <c r="D9" s="102"/>
    </row>
    <row r="10" spans="2:4" ht="40.950000000000003" customHeight="1" x14ac:dyDescent="0.25">
      <c r="B10" s="21" t="s">
        <v>159</v>
      </c>
      <c r="C10" s="102"/>
      <c r="D10" s="102"/>
    </row>
    <row r="11" spans="2:4" ht="40.5" customHeight="1" x14ac:dyDescent="0.25">
      <c r="B11" s="21" t="s">
        <v>160</v>
      </c>
      <c r="C11" s="102"/>
      <c r="D11" s="102"/>
    </row>
    <row r="12" spans="2:4" ht="40.950000000000003" customHeight="1" x14ac:dyDescent="0.25">
      <c r="B12" s="21" t="s">
        <v>161</v>
      </c>
      <c r="C12" s="102"/>
      <c r="D12" s="102"/>
    </row>
    <row r="13" spans="2:4" ht="40.950000000000003" customHeight="1" x14ac:dyDescent="0.25">
      <c r="B13" s="21" t="s">
        <v>162</v>
      </c>
      <c r="C13" s="102"/>
      <c r="D13" s="102"/>
    </row>
    <row r="16" spans="2:4" ht="40.5" customHeight="1" x14ac:dyDescent="0.25">
      <c r="B16" s="22" t="s">
        <v>163</v>
      </c>
      <c r="C16" s="103"/>
    </row>
    <row r="18" spans="2:3" ht="40.5" customHeight="1" x14ac:dyDescent="0.25">
      <c r="B18" s="21" t="s">
        <v>164</v>
      </c>
      <c r="C18" s="103"/>
    </row>
    <row r="21" spans="2:3" x14ac:dyDescent="0.25">
      <c r="B21" s="73" t="s">
        <v>165</v>
      </c>
    </row>
  </sheetData>
  <sheetProtection algorithmName="SHA-512" hashValue="5Y1hcQm0BNeUD4U3Eo4SiuL5DThwDAVrHBMdl5eEAf2fLikbH5qQu2kbRHXCBvdoOumDQiDPeZUL8tH9Fx5UJw==" saltValue="nZuiz6zjXNDVmjqaPPKHUw==" spinCount="100000" sheet="1" objects="1" scenarios="1" selectLockedCells="1"/>
  <conditionalFormatting sqref="B18:C18">
    <cfRule type="expression" dxfId="3" priority="1">
      <formula>$C$16="Yes"</formula>
    </cfRule>
  </conditionalFormatting>
  <conditionalFormatting sqref="C7:D13">
    <cfRule type="expression" dxfId="2" priority="3">
      <formula>$C$2="Yes"</formula>
    </cfRule>
  </conditionalFormatting>
  <dataValidations count="1">
    <dataValidation type="list" allowBlank="1" showInputMessage="1" showErrorMessage="1" sqref="C2 C16 C18" xr:uid="{00000000-0002-0000-0700-000000000000}">
      <formula1>"Yes, No, Don't know"</formula1>
    </dataValidation>
  </dataValidations>
  <hyperlinks>
    <hyperlink ref="B21" r:id="rId1" xr:uid="{00000000-0004-0000-0700-000000000000}"/>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3584-E513-42FD-9D7D-C5B39B551819}">
  <dimension ref="B1:D21"/>
  <sheetViews>
    <sheetView workbookViewId="0">
      <selection activeCell="C9" sqref="C9"/>
    </sheetView>
  </sheetViews>
  <sheetFormatPr defaultColWidth="8.69921875" defaultRowHeight="13.8" x14ac:dyDescent="0.25"/>
  <cols>
    <col min="1" max="1" width="3" style="3" customWidth="1"/>
    <col min="2" max="2" width="80.69921875" style="3" customWidth="1"/>
    <col min="3" max="3" width="18.19921875" style="3" bestFit="1" customWidth="1"/>
    <col min="4" max="4" width="86.09765625" style="3" customWidth="1"/>
    <col min="5" max="16384" width="8.69921875" style="3"/>
  </cols>
  <sheetData>
    <row r="1" spans="2:4" ht="40.950000000000003" customHeight="1" x14ac:dyDescent="0.25">
      <c r="B1" s="4"/>
    </row>
    <row r="2" spans="2:4" ht="40.950000000000003" customHeight="1" x14ac:dyDescent="0.25">
      <c r="B2" s="22" t="s">
        <v>166</v>
      </c>
      <c r="C2" s="103"/>
    </row>
    <row r="3" spans="2:4" x14ac:dyDescent="0.25">
      <c r="B3" s="30" t="str">
        <f>IF(C2="Yes","",IF(C2="No","Please answer questions below",IF(C2="Don't Know","Please consider the questions below","")))</f>
        <v/>
      </c>
    </row>
    <row r="4" spans="2:4" x14ac:dyDescent="0.25">
      <c r="B4" s="4"/>
    </row>
    <row r="5" spans="2:4" ht="24" customHeight="1" x14ac:dyDescent="0.25">
      <c r="B5" s="23" t="s">
        <v>167</v>
      </c>
    </row>
    <row r="6" spans="2:4" x14ac:dyDescent="0.25">
      <c r="B6" s="24" t="s">
        <v>153</v>
      </c>
      <c r="C6" s="19" t="s">
        <v>168</v>
      </c>
      <c r="D6" s="19" t="s">
        <v>155</v>
      </c>
    </row>
    <row r="7" spans="2:4" ht="40.950000000000003" customHeight="1" x14ac:dyDescent="0.25">
      <c r="B7" s="21" t="s">
        <v>169</v>
      </c>
      <c r="C7" s="102"/>
      <c r="D7" s="102"/>
    </row>
    <row r="8" spans="2:4" ht="40.950000000000003" customHeight="1" x14ac:dyDescent="0.25">
      <c r="B8" s="21" t="s">
        <v>170</v>
      </c>
      <c r="C8" s="102"/>
      <c r="D8" s="102"/>
    </row>
    <row r="9" spans="2:4" ht="44.4" customHeight="1" x14ac:dyDescent="0.25">
      <c r="B9" s="21" t="s">
        <v>171</v>
      </c>
      <c r="C9" s="102"/>
      <c r="D9" s="102"/>
    </row>
    <row r="10" spans="2:4" ht="40.950000000000003" customHeight="1" x14ac:dyDescent="0.25">
      <c r="B10" s="21" t="s">
        <v>172</v>
      </c>
      <c r="C10" s="102"/>
      <c r="D10" s="102"/>
    </row>
    <row r="11" spans="2:4" ht="40.5" customHeight="1" x14ac:dyDescent="0.25">
      <c r="B11" s="21" t="s">
        <v>173</v>
      </c>
      <c r="C11" s="102"/>
      <c r="D11" s="102"/>
    </row>
    <row r="12" spans="2:4" ht="40.950000000000003" customHeight="1" x14ac:dyDescent="0.25">
      <c r="B12" s="21" t="s">
        <v>174</v>
      </c>
      <c r="C12" s="102"/>
      <c r="D12" s="102"/>
    </row>
    <row r="13" spans="2:4" ht="40.950000000000003" customHeight="1" x14ac:dyDescent="0.25">
      <c r="B13" s="21" t="s">
        <v>162</v>
      </c>
      <c r="C13" s="102"/>
      <c r="D13" s="102"/>
    </row>
    <row r="16" spans="2:4" ht="40.5" customHeight="1" x14ac:dyDescent="0.25">
      <c r="B16" s="22" t="s">
        <v>200</v>
      </c>
      <c r="C16" s="103"/>
    </row>
    <row r="18" spans="2:3" ht="40.5" customHeight="1" x14ac:dyDescent="0.25">
      <c r="B18" s="21" t="s">
        <v>164</v>
      </c>
      <c r="C18" s="103"/>
    </row>
    <row r="21" spans="2:3" x14ac:dyDescent="0.25">
      <c r="B21" s="73" t="s">
        <v>165</v>
      </c>
    </row>
  </sheetData>
  <sheetProtection algorithmName="SHA-512" hashValue="3bQUc/7oaduyEvFADyWX94jes4EDjya7Ae2C1SCyJjfm2DRBHi+CFqbv1J+71FXsE+FAUx6Tqs73vwjOCKHTIg==" saltValue="QYUiuDMW7Tm59lYA+e5PMQ==" spinCount="100000" sheet="1" objects="1" scenarios="1" selectLockedCells="1"/>
  <conditionalFormatting sqref="B18:C18">
    <cfRule type="expression" dxfId="1" priority="1">
      <formula>$C$16="Yes"</formula>
    </cfRule>
  </conditionalFormatting>
  <conditionalFormatting sqref="C7:D13">
    <cfRule type="expression" dxfId="0" priority="2">
      <formula>$C$2="Yes"</formula>
    </cfRule>
  </conditionalFormatting>
  <dataValidations count="1">
    <dataValidation type="list" allowBlank="1" showInputMessage="1" showErrorMessage="1" sqref="C2 C16 C18" xr:uid="{8450A440-6CE0-4D5C-9DB0-85E4BEAA8167}">
      <formula1>"Yes, No, Don't know"</formula1>
    </dataValidation>
  </dataValidations>
  <hyperlinks>
    <hyperlink ref="B21" r:id="rId1" xr:uid="{EF83AD3A-0ACB-4C79-B0DF-B193A1A76727}"/>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2:J29"/>
  <sheetViews>
    <sheetView showGridLines="0" zoomScaleNormal="100" workbookViewId="0">
      <selection activeCell="A9" sqref="A9"/>
    </sheetView>
  </sheetViews>
  <sheetFormatPr defaultRowHeight="13.8" x14ac:dyDescent="0.25"/>
  <cols>
    <col min="1" max="1" width="39.5" style="64" customWidth="1"/>
    <col min="2" max="2" width="15.8984375" customWidth="1"/>
    <col min="3" max="3" width="13.69921875" customWidth="1"/>
    <col min="4" max="4" width="15.09765625" customWidth="1"/>
    <col min="5" max="5" width="20.19921875" customWidth="1"/>
    <col min="6" max="6" width="8.3984375" customWidth="1"/>
    <col min="7" max="7" width="45.19921875" customWidth="1"/>
    <col min="8" max="8" width="15.19921875" customWidth="1"/>
    <col min="9" max="9" width="10.19921875" customWidth="1"/>
    <col min="10" max="10" width="27.69921875" customWidth="1"/>
  </cols>
  <sheetData>
    <row r="2" spans="1:10" ht="25.2" x14ac:dyDescent="0.6">
      <c r="A2" s="44" t="str">
        <f>"Club: "&amp;'Current Coaches'!C3</f>
        <v xml:space="preserve">Club: </v>
      </c>
      <c r="B2" s="3"/>
      <c r="C2" s="3"/>
      <c r="D2" s="3"/>
    </row>
    <row r="3" spans="1:10" ht="25.2" x14ac:dyDescent="0.6">
      <c r="A3" s="44" t="str">
        <f>"Area: "&amp;'Current Coaches'!C4</f>
        <v xml:space="preserve">Area: </v>
      </c>
      <c r="B3" s="3"/>
      <c r="C3" s="3"/>
      <c r="D3" s="3"/>
    </row>
    <row r="7" spans="1:10" ht="24" customHeight="1" x14ac:dyDescent="0.3">
      <c r="A7" s="128" t="s">
        <v>175</v>
      </c>
      <c r="B7" s="129"/>
      <c r="C7" s="129"/>
      <c r="D7" s="129"/>
      <c r="E7" s="129"/>
      <c r="F7" s="129"/>
      <c r="G7" s="129"/>
      <c r="H7" s="129"/>
      <c r="I7" s="129"/>
      <c r="J7" s="130"/>
    </row>
    <row r="8" spans="1:10" ht="55.2" x14ac:dyDescent="0.25">
      <c r="A8" s="68" t="s">
        <v>176</v>
      </c>
      <c r="B8" s="70" t="s">
        <v>177</v>
      </c>
      <c r="C8" s="68" t="s">
        <v>178</v>
      </c>
      <c r="D8" s="69" t="s">
        <v>179</v>
      </c>
      <c r="E8" s="68" t="s">
        <v>180</v>
      </c>
      <c r="F8" s="68" t="s">
        <v>181</v>
      </c>
      <c r="G8" s="65" t="s">
        <v>182</v>
      </c>
      <c r="H8" s="65" t="s">
        <v>183</v>
      </c>
      <c r="I8" s="65" t="s">
        <v>184</v>
      </c>
      <c r="J8" s="65" t="s">
        <v>185</v>
      </c>
    </row>
    <row r="9" spans="1:10" x14ac:dyDescent="0.25">
      <c r="A9" s="107"/>
      <c r="B9" s="108"/>
      <c r="C9" s="100"/>
      <c r="D9" s="104"/>
      <c r="E9" s="109"/>
      <c r="F9" s="104"/>
      <c r="G9" s="104"/>
      <c r="H9" s="104"/>
      <c r="I9" s="110"/>
      <c r="J9" s="104"/>
    </row>
    <row r="10" spans="1:10" x14ac:dyDescent="0.25">
      <c r="A10" s="107"/>
      <c r="B10" s="108"/>
      <c r="C10" s="100"/>
      <c r="D10" s="104"/>
      <c r="E10" s="109"/>
      <c r="F10" s="104"/>
      <c r="G10" s="104"/>
      <c r="H10" s="104"/>
      <c r="I10" s="110"/>
      <c r="J10" s="104"/>
    </row>
    <row r="11" spans="1:10" x14ac:dyDescent="0.25">
      <c r="A11" s="107"/>
      <c r="B11" s="108"/>
      <c r="C11" s="100"/>
      <c r="D11" s="104"/>
      <c r="E11" s="109"/>
      <c r="F11" s="104"/>
      <c r="G11" s="104"/>
      <c r="H11" s="104"/>
      <c r="I11" s="104"/>
      <c r="J11" s="104"/>
    </row>
    <row r="12" spans="1:10" x14ac:dyDescent="0.25">
      <c r="A12" s="107"/>
      <c r="B12" s="108"/>
      <c r="C12" s="100"/>
      <c r="D12" s="104"/>
      <c r="E12" s="109"/>
      <c r="F12" s="104"/>
      <c r="G12" s="104"/>
      <c r="H12" s="104"/>
      <c r="I12" s="104"/>
      <c r="J12" s="104"/>
    </row>
    <row r="15" spans="1:10" ht="24" customHeight="1" x14ac:dyDescent="0.3">
      <c r="A15" s="135" t="s">
        <v>186</v>
      </c>
      <c r="B15" s="135"/>
      <c r="C15" s="135"/>
      <c r="D15" s="135"/>
      <c r="E15" s="135"/>
      <c r="F15" s="135"/>
      <c r="G15" s="135"/>
      <c r="H15" s="135"/>
      <c r="I15" s="135"/>
      <c r="J15" s="135"/>
    </row>
    <row r="16" spans="1:10" x14ac:dyDescent="0.25">
      <c r="A16" s="136" t="s">
        <v>176</v>
      </c>
      <c r="B16" s="136"/>
      <c r="C16" s="136"/>
      <c r="D16" s="137" t="s">
        <v>182</v>
      </c>
      <c r="E16" s="137"/>
      <c r="F16" s="137"/>
      <c r="G16" s="137"/>
      <c r="H16" s="66" t="s">
        <v>183</v>
      </c>
      <c r="I16" s="66" t="s">
        <v>184</v>
      </c>
      <c r="J16" s="66" t="s">
        <v>185</v>
      </c>
    </row>
    <row r="17" spans="1:10" x14ac:dyDescent="0.25">
      <c r="A17" s="131"/>
      <c r="B17" s="131"/>
      <c r="C17" s="131"/>
      <c r="D17" s="132"/>
      <c r="E17" s="132"/>
      <c r="F17" s="132"/>
      <c r="G17" s="132"/>
      <c r="H17" s="104"/>
      <c r="I17" s="110"/>
      <c r="J17" s="104"/>
    </row>
    <row r="18" spans="1:10" x14ac:dyDescent="0.25">
      <c r="A18" s="131"/>
      <c r="B18" s="131"/>
      <c r="C18" s="131"/>
      <c r="D18" s="132"/>
      <c r="E18" s="132"/>
      <c r="F18" s="132"/>
      <c r="G18" s="132"/>
      <c r="H18" s="104"/>
      <c r="I18" s="104"/>
      <c r="J18" s="104"/>
    </row>
    <row r="19" spans="1:10" x14ac:dyDescent="0.25">
      <c r="A19" s="131"/>
      <c r="B19" s="131"/>
      <c r="C19" s="131"/>
      <c r="D19" s="132"/>
      <c r="E19" s="132"/>
      <c r="F19" s="132"/>
      <c r="G19" s="132"/>
      <c r="H19" s="104"/>
      <c r="I19" s="104"/>
      <c r="J19" s="104"/>
    </row>
    <row r="20" spans="1:10" x14ac:dyDescent="0.25">
      <c r="A20" s="131"/>
      <c r="B20" s="131"/>
      <c r="C20" s="131"/>
      <c r="D20" s="132"/>
      <c r="E20" s="132"/>
      <c r="F20" s="132"/>
      <c r="G20" s="132"/>
      <c r="H20" s="104"/>
      <c r="I20" s="104"/>
      <c r="J20" s="104"/>
    </row>
    <row r="21" spans="1:10" x14ac:dyDescent="0.25">
      <c r="A21" s="133"/>
      <c r="B21" s="133"/>
      <c r="C21" s="133"/>
      <c r="D21" s="134"/>
      <c r="E21" s="134"/>
      <c r="F21" s="134"/>
      <c r="G21" s="134"/>
    </row>
    <row r="22" spans="1:10" x14ac:dyDescent="0.25">
      <c r="A22" s="71"/>
      <c r="B22" s="71"/>
      <c r="C22" s="71"/>
      <c r="D22" s="72"/>
      <c r="E22" s="72"/>
      <c r="F22" s="72"/>
      <c r="G22" s="72"/>
    </row>
    <row r="23" spans="1:10" ht="24" customHeight="1" x14ac:dyDescent="0.3">
      <c r="A23" s="138" t="s">
        <v>187</v>
      </c>
      <c r="B23" s="138"/>
      <c r="C23" s="138"/>
      <c r="D23" s="138"/>
      <c r="E23" s="138"/>
      <c r="F23" s="138"/>
      <c r="G23" s="138"/>
      <c r="H23" s="138"/>
      <c r="I23" s="138"/>
      <c r="J23" s="138"/>
    </row>
    <row r="24" spans="1:10" x14ac:dyDescent="0.25">
      <c r="A24" s="139" t="s">
        <v>176</v>
      </c>
      <c r="B24" s="139"/>
      <c r="C24" s="139"/>
      <c r="D24" s="140" t="s">
        <v>182</v>
      </c>
      <c r="E24" s="140"/>
      <c r="F24" s="140"/>
      <c r="G24" s="140"/>
      <c r="H24" s="67" t="s">
        <v>183</v>
      </c>
      <c r="I24" s="67" t="s">
        <v>184</v>
      </c>
      <c r="J24" s="67" t="s">
        <v>185</v>
      </c>
    </row>
    <row r="25" spans="1:10" x14ac:dyDescent="0.25">
      <c r="A25" s="131"/>
      <c r="B25" s="131"/>
      <c r="C25" s="131"/>
      <c r="D25" s="132"/>
      <c r="E25" s="132"/>
      <c r="F25" s="132"/>
      <c r="G25" s="132"/>
      <c r="H25" s="104"/>
      <c r="I25" s="110"/>
      <c r="J25" s="104"/>
    </row>
    <row r="26" spans="1:10" x14ac:dyDescent="0.25">
      <c r="A26" s="131"/>
      <c r="B26" s="131"/>
      <c r="C26" s="131"/>
      <c r="D26" s="132"/>
      <c r="E26" s="132"/>
      <c r="F26" s="132"/>
      <c r="G26" s="132"/>
      <c r="H26" s="104"/>
      <c r="I26" s="104"/>
      <c r="J26" s="104"/>
    </row>
    <row r="27" spans="1:10" x14ac:dyDescent="0.25">
      <c r="A27" s="131"/>
      <c r="B27" s="131"/>
      <c r="C27" s="131"/>
      <c r="D27" s="132"/>
      <c r="E27" s="132"/>
      <c r="F27" s="132"/>
      <c r="G27" s="132"/>
      <c r="H27" s="104"/>
      <c r="I27" s="104"/>
      <c r="J27" s="104"/>
    </row>
    <row r="28" spans="1:10" x14ac:dyDescent="0.25">
      <c r="A28" s="131"/>
      <c r="B28" s="131"/>
      <c r="C28" s="131"/>
      <c r="D28" s="132"/>
      <c r="E28" s="132"/>
      <c r="F28" s="132"/>
      <c r="G28" s="132"/>
      <c r="H28" s="104"/>
      <c r="I28" s="104"/>
      <c r="J28" s="104"/>
    </row>
    <row r="29" spans="1:10" x14ac:dyDescent="0.25">
      <c r="A29" s="131"/>
      <c r="B29" s="131"/>
      <c r="C29" s="131"/>
      <c r="D29" s="132"/>
      <c r="E29" s="132"/>
      <c r="F29" s="132"/>
      <c r="G29" s="132"/>
      <c r="H29" s="104"/>
      <c r="I29" s="104"/>
      <c r="J29" s="104"/>
    </row>
  </sheetData>
  <sheetProtection algorithmName="SHA-512" hashValue="+cA6qg2ERq9EcIgh/qzLbULgNwcAwh+oUod0Q7jTWt+ZVBERHOPpLlH01I4l5LF5Lbg4anEk4I5wkN8h693umQ==" saltValue="L4khZWDNfI9gcMj+ho8Xnw==" spinCount="100000" sheet="1" objects="1" scenarios="1" selectLockedCells="1"/>
  <mergeCells count="27">
    <mergeCell ref="A18:C18"/>
    <mergeCell ref="D18:G18"/>
    <mergeCell ref="A29:C29"/>
    <mergeCell ref="D29:G29"/>
    <mergeCell ref="A23:J23"/>
    <mergeCell ref="A24:C24"/>
    <mergeCell ref="D24:G24"/>
    <mergeCell ref="A25:C25"/>
    <mergeCell ref="D25:G25"/>
    <mergeCell ref="A26:C26"/>
    <mergeCell ref="D26:G26"/>
    <mergeCell ref="A7:J7"/>
    <mergeCell ref="A27:C27"/>
    <mergeCell ref="D27:G27"/>
    <mergeCell ref="A28:C28"/>
    <mergeCell ref="D28:G28"/>
    <mergeCell ref="A19:C19"/>
    <mergeCell ref="D19:G19"/>
    <mergeCell ref="A20:C20"/>
    <mergeCell ref="D20:G20"/>
    <mergeCell ref="A21:C21"/>
    <mergeCell ref="D21:G21"/>
    <mergeCell ref="A15:J15"/>
    <mergeCell ref="A16:C16"/>
    <mergeCell ref="D16:G16"/>
    <mergeCell ref="A17:C17"/>
    <mergeCell ref="D17:G17"/>
  </mergeCells>
  <dataValidations count="2">
    <dataValidation type="list" allowBlank="1" showInputMessage="1" showErrorMessage="1" sqref="C9:C12" xr:uid="{00000000-0002-0000-0800-000000000000}">
      <formula1>"Head Coach, Coach, Assistant, Helper"</formula1>
    </dataValidation>
    <dataValidation type="list" allowBlank="1" showInputMessage="1" showErrorMessage="1" sqref="B9:B12" xr:uid="{00000000-0002-0000-0800-000001000000}">
      <formula1>"5 to 10, 11 to 16, Adult, Social, Flyerz, Primary School, Secondary School"</formula1>
    </dataValidation>
  </dataValidations>
  <pageMargins left="0.70866141732283472" right="0.70866141732283472" top="0.74803149606299213" bottom="0.74803149606299213" header="0.31496062992125984" footer="0.31496062992125984"/>
  <pageSetup paperSize="9" scale="5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8"/>
  <sheetViews>
    <sheetView workbookViewId="0">
      <selection activeCell="D8" sqref="D8"/>
    </sheetView>
  </sheetViews>
  <sheetFormatPr defaultRowHeight="13.8" x14ac:dyDescent="0.25"/>
  <cols>
    <col min="1" max="2" width="31.09765625" bestFit="1" customWidth="1"/>
  </cols>
  <sheetData>
    <row r="1" spans="1:4" x14ac:dyDescent="0.25">
      <c r="A1" t="s">
        <v>188</v>
      </c>
      <c r="B1" t="s">
        <v>24</v>
      </c>
      <c r="C1" t="s">
        <v>189</v>
      </c>
      <c r="D1" t="s">
        <v>140</v>
      </c>
    </row>
    <row r="2" spans="1:4" x14ac:dyDescent="0.25">
      <c r="A2" t="s">
        <v>190</v>
      </c>
      <c r="B2" t="s">
        <v>191</v>
      </c>
      <c r="C2" t="s">
        <v>191</v>
      </c>
      <c r="D2" t="s">
        <v>191</v>
      </c>
    </row>
    <row r="3" spans="1:4" x14ac:dyDescent="0.25">
      <c r="A3" t="s">
        <v>192</v>
      </c>
      <c r="B3" t="s">
        <v>190</v>
      </c>
      <c r="C3" t="s">
        <v>190</v>
      </c>
      <c r="D3" t="s">
        <v>190</v>
      </c>
    </row>
    <row r="4" spans="1:4" x14ac:dyDescent="0.25">
      <c r="A4" t="s">
        <v>193</v>
      </c>
      <c r="B4" t="s">
        <v>192</v>
      </c>
      <c r="C4" t="s">
        <v>192</v>
      </c>
      <c r="D4" t="s">
        <v>192</v>
      </c>
    </row>
    <row r="5" spans="1:4" x14ac:dyDescent="0.25">
      <c r="A5" t="s">
        <v>194</v>
      </c>
      <c r="B5" t="s">
        <v>193</v>
      </c>
      <c r="C5" t="s">
        <v>193</v>
      </c>
      <c r="D5" t="s">
        <v>193</v>
      </c>
    </row>
    <row r="6" spans="1:4" x14ac:dyDescent="0.25">
      <c r="A6" t="s">
        <v>195</v>
      </c>
      <c r="B6" t="s">
        <v>194</v>
      </c>
      <c r="C6" t="s">
        <v>194</v>
      </c>
      <c r="D6" t="s">
        <v>194</v>
      </c>
    </row>
    <row r="7" spans="1:4" x14ac:dyDescent="0.25">
      <c r="A7" t="s">
        <v>196</v>
      </c>
      <c r="B7" t="s">
        <v>195</v>
      </c>
      <c r="C7" t="s">
        <v>195</v>
      </c>
      <c r="D7" t="s">
        <v>195</v>
      </c>
    </row>
    <row r="8" spans="1:4" x14ac:dyDescent="0.25">
      <c r="B8" t="s">
        <v>196</v>
      </c>
      <c r="C8" t="s">
        <v>196</v>
      </c>
      <c r="D8" t="s">
        <v>196</v>
      </c>
    </row>
  </sheetData>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9"/>
  <sheetViews>
    <sheetView workbookViewId="0">
      <selection activeCell="B2" sqref="B2"/>
    </sheetView>
  </sheetViews>
  <sheetFormatPr defaultRowHeight="13.8" x14ac:dyDescent="0.25"/>
  <cols>
    <col min="1" max="1" width="31.09765625" bestFit="1" customWidth="1"/>
    <col min="2" max="2" width="11" bestFit="1" customWidth="1"/>
  </cols>
  <sheetData>
    <row r="1" spans="1:4" x14ac:dyDescent="0.25">
      <c r="B1" t="s">
        <v>188</v>
      </c>
      <c r="C1" t="s">
        <v>24</v>
      </c>
      <c r="D1" t="s">
        <v>140</v>
      </c>
    </row>
    <row r="2" spans="1:4" x14ac:dyDescent="0.25">
      <c r="A2" t="s">
        <v>191</v>
      </c>
      <c r="B2">
        <f ca="1">COUNTIF('Current Coaches'!$T:$T,'Safeguarding Calc'!B$1&amp;" "&amp;'Safeguarding Calc'!$A2)</f>
        <v>0</v>
      </c>
      <c r="C2">
        <f ca="1">COUNTIF('Current Coaches'!$T:$T,'Safeguarding Calc'!C$1&amp;" "&amp;'Safeguarding Calc'!$A2)</f>
        <v>0</v>
      </c>
      <c r="D2">
        <f ca="1">COUNTIF('Current Coaches'!$T:$T,'Safeguarding Calc'!D$1&amp;" "&amp;'Safeguarding Calc'!$A2)</f>
        <v>0</v>
      </c>
    </row>
    <row r="3" spans="1:4" x14ac:dyDescent="0.25">
      <c r="A3" t="s">
        <v>190</v>
      </c>
      <c r="B3">
        <f ca="1">COUNTIF('Current Coaches'!$T:$T,'Safeguarding Calc'!B$1&amp;" "&amp;'Safeguarding Calc'!$A3)</f>
        <v>0</v>
      </c>
      <c r="C3">
        <f ca="1">COUNTIF('Current Coaches'!$T:$T,'Safeguarding Calc'!C$1&amp;" "&amp;'Safeguarding Calc'!$A3)</f>
        <v>0</v>
      </c>
      <c r="D3">
        <f ca="1">COUNTIF('Current Coaches'!$T:$T,'Safeguarding Calc'!D$1&amp;" "&amp;'Safeguarding Calc'!$A3)</f>
        <v>0</v>
      </c>
    </row>
    <row r="4" spans="1:4" x14ac:dyDescent="0.25">
      <c r="A4" t="s">
        <v>192</v>
      </c>
      <c r="B4">
        <f ca="1">COUNTIF('Current Coaches'!$T:$T,'Safeguarding Calc'!B$1&amp;" "&amp;'Safeguarding Calc'!$A4)</f>
        <v>0</v>
      </c>
      <c r="C4">
        <f ca="1">COUNTIF('Current Coaches'!$T:$T,'Safeguarding Calc'!C$1&amp;" "&amp;'Safeguarding Calc'!$A4)</f>
        <v>0</v>
      </c>
      <c r="D4">
        <f ca="1">COUNTIF('Current Coaches'!$T:$T,'Safeguarding Calc'!D$1&amp;" "&amp;'Safeguarding Calc'!$A4)</f>
        <v>0</v>
      </c>
    </row>
    <row r="5" spans="1:4" x14ac:dyDescent="0.25">
      <c r="A5" t="s">
        <v>193</v>
      </c>
      <c r="B5">
        <f ca="1">COUNTIF('Current Coaches'!$T:$T,'Safeguarding Calc'!B$1&amp;" "&amp;'Safeguarding Calc'!$A5)</f>
        <v>0</v>
      </c>
      <c r="C5">
        <f ca="1">COUNTIF('Current Coaches'!$T:$T,'Safeguarding Calc'!C$1&amp;" "&amp;'Safeguarding Calc'!$A5)</f>
        <v>0</v>
      </c>
      <c r="D5">
        <f ca="1">COUNTIF('Current Coaches'!$T:$T,'Safeguarding Calc'!D$1&amp;" "&amp;'Safeguarding Calc'!$A5)</f>
        <v>0</v>
      </c>
    </row>
    <row r="6" spans="1:4" x14ac:dyDescent="0.25">
      <c r="A6" t="s">
        <v>130</v>
      </c>
      <c r="B6">
        <f ca="1">COUNTIF('Current Coaches'!$F:$F,'Safeguarding Calc'!B$1)-SUM(B2:B5)</f>
        <v>0</v>
      </c>
      <c r="C6">
        <f ca="1">COUNTIF('Current Coaches'!$F:$F,'Safeguarding Calc'!C$1)-SUM(C2:C5)</f>
        <v>0</v>
      </c>
      <c r="D6">
        <f ca="1">COUNTIF('Current Coaches'!$F:$F,'Safeguarding Calc'!D$1)-SUM(D2:D5)</f>
        <v>0</v>
      </c>
    </row>
    <row r="7" spans="1:4" x14ac:dyDescent="0.25">
      <c r="A7" t="s">
        <v>197</v>
      </c>
      <c r="B7">
        <f ca="1">SUM(B3:B5)</f>
        <v>0</v>
      </c>
      <c r="C7">
        <f ca="1">SUM(C2:C5)</f>
        <v>0</v>
      </c>
      <c r="D7">
        <f t="shared" ref="D7" ca="1" si="0">SUM(D2:D5)</f>
        <v>0</v>
      </c>
    </row>
    <row r="8" spans="1:4" x14ac:dyDescent="0.25">
      <c r="A8" t="s">
        <v>198</v>
      </c>
      <c r="B8">
        <f ca="1">B2</f>
        <v>0</v>
      </c>
      <c r="C8">
        <v>0</v>
      </c>
      <c r="D8">
        <v>0</v>
      </c>
    </row>
    <row r="9" spans="1:4" x14ac:dyDescent="0.25">
      <c r="A9" t="s">
        <v>199</v>
      </c>
      <c r="B9">
        <f ca="1">B6</f>
        <v>0</v>
      </c>
      <c r="C9">
        <f t="shared" ref="C9:D9" ca="1" si="1">C6</f>
        <v>0</v>
      </c>
      <c r="D9">
        <f t="shared" ca="1" si="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X79"/>
  <sheetViews>
    <sheetView topLeftCell="J1" workbookViewId="0">
      <selection activeCell="L8" sqref="L8"/>
    </sheetView>
  </sheetViews>
  <sheetFormatPr defaultColWidth="8.69921875" defaultRowHeight="13.8" x14ac:dyDescent="0.25"/>
  <cols>
    <col min="1" max="1" width="2" style="3" customWidth="1"/>
    <col min="2" max="2" width="10.3984375" style="3" customWidth="1"/>
    <col min="3" max="3" width="23.09765625" style="3" customWidth="1"/>
    <col min="4" max="4" width="21.09765625" style="3" customWidth="1"/>
    <col min="5" max="5" width="17.09765625" style="3" customWidth="1"/>
    <col min="6" max="6" width="22.09765625" style="3" customWidth="1"/>
    <col min="7" max="7" width="40.3984375" style="3" bestFit="1" customWidth="1"/>
    <col min="8" max="8" width="40.3984375" style="3" customWidth="1"/>
    <col min="9" max="9" width="28.69921875" style="3" bestFit="1" customWidth="1"/>
    <col min="10" max="12" width="28.69921875" style="3" customWidth="1"/>
    <col min="13" max="13" width="13.59765625" style="3" customWidth="1"/>
    <col min="14" max="14" width="10.5" style="3" customWidth="1"/>
    <col min="15" max="15" width="10.19921875" style="3" customWidth="1"/>
    <col min="16" max="16" width="16.3984375" style="3" customWidth="1"/>
    <col min="17" max="17" width="12.19921875" style="3" customWidth="1"/>
    <col min="18" max="16384" width="8.69921875" style="3"/>
  </cols>
  <sheetData>
    <row r="1" spans="2:24" ht="45.75" customHeight="1" x14ac:dyDescent="0.35">
      <c r="B1" s="15" t="s">
        <v>40</v>
      </c>
    </row>
    <row r="2" spans="2:24" ht="4.95" customHeight="1" x14ac:dyDescent="0.25"/>
    <row r="3" spans="2:24" x14ac:dyDescent="0.25">
      <c r="B3" s="53" t="s">
        <v>41</v>
      </c>
      <c r="C3" s="104"/>
    </row>
    <row r="4" spans="2:24" x14ac:dyDescent="0.25">
      <c r="B4" s="54" t="s">
        <v>42</v>
      </c>
      <c r="C4" s="105"/>
    </row>
    <row r="5" spans="2:24" x14ac:dyDescent="0.25">
      <c r="G5" s="7"/>
      <c r="H5" s="7"/>
      <c r="I5" s="7"/>
      <c r="J5" s="7"/>
      <c r="K5" s="7"/>
      <c r="L5" s="7"/>
      <c r="M5" s="123" t="s">
        <v>43</v>
      </c>
      <c r="N5" s="123"/>
      <c r="O5" s="123"/>
      <c r="P5" s="123"/>
      <c r="Q5" s="123"/>
    </row>
    <row r="6" spans="2:24" ht="13.95" customHeight="1" x14ac:dyDescent="0.25">
      <c r="B6" s="125" t="s">
        <v>44</v>
      </c>
      <c r="C6" s="125"/>
      <c r="D6" s="125"/>
      <c r="E6" s="125"/>
      <c r="F6" s="125"/>
      <c r="G6" s="125"/>
      <c r="H6" s="80"/>
      <c r="I6" s="80"/>
      <c r="J6" s="80"/>
      <c r="K6" s="80"/>
      <c r="L6" s="80"/>
      <c r="M6" s="122" t="s">
        <v>45</v>
      </c>
      <c r="N6" s="122"/>
      <c r="O6" s="122"/>
      <c r="P6" s="122"/>
      <c r="Q6" s="122"/>
      <c r="R6" s="124" t="s">
        <v>46</v>
      </c>
      <c r="S6" s="17"/>
    </row>
    <row r="7" spans="2:24" s="10" customFormat="1" ht="27.6" x14ac:dyDescent="0.25">
      <c r="B7" s="123" t="s">
        <v>47</v>
      </c>
      <c r="C7" s="123"/>
      <c r="D7" s="12" t="s">
        <v>48</v>
      </c>
      <c r="E7" s="12" t="s">
        <v>49</v>
      </c>
      <c r="F7" s="12" t="s">
        <v>21</v>
      </c>
      <c r="G7" s="12" t="s">
        <v>50</v>
      </c>
      <c r="H7" s="12" t="s">
        <v>51</v>
      </c>
      <c r="I7" s="12" t="s">
        <v>52</v>
      </c>
      <c r="J7" s="12" t="s">
        <v>53</v>
      </c>
      <c r="K7" s="12" t="s">
        <v>54</v>
      </c>
      <c r="L7" s="12" t="s">
        <v>204</v>
      </c>
      <c r="M7" s="13" t="s">
        <v>55</v>
      </c>
      <c r="N7" s="11" t="s">
        <v>56</v>
      </c>
      <c r="O7" s="9" t="s">
        <v>57</v>
      </c>
      <c r="P7" s="9" t="s">
        <v>58</v>
      </c>
      <c r="Q7" s="9" t="s">
        <v>38</v>
      </c>
      <c r="R7" s="124"/>
      <c r="S7" s="17"/>
      <c r="T7" s="81" t="s">
        <v>59</v>
      </c>
      <c r="U7" s="14"/>
      <c r="V7" s="14"/>
    </row>
    <row r="8" spans="2:24" x14ac:dyDescent="0.25">
      <c r="B8" s="120"/>
      <c r="C8" s="121"/>
      <c r="D8" s="100"/>
      <c r="E8" s="101"/>
      <c r="F8" s="100"/>
      <c r="G8" s="100"/>
      <c r="H8" s="100"/>
      <c r="I8" s="101"/>
      <c r="J8" s="106"/>
      <c r="K8" s="106"/>
      <c r="L8" s="106"/>
      <c r="M8" s="102"/>
      <c r="N8" s="102"/>
      <c r="O8" s="102"/>
      <c r="P8" s="102"/>
      <c r="Q8" s="102"/>
      <c r="R8" s="47">
        <f t="shared" ref="R8:R39" si="0">SUM(M8:Q8)</f>
        <v>0</v>
      </c>
      <c r="S8" s="82" t="str">
        <f ca="1">IF(J8="","",IF(DATE(YEAR(J8)+3,MONTH(J8),DAY(J8))&gt;TODAY(),"","TRUE"))</f>
        <v/>
      </c>
      <c r="T8" s="82" t="str">
        <f ca="1">IF(K8="","",IF(DATE(YEAR(K8)+3,MONTH(K8),DAY(K8))&gt;TODAY(),"","TRUE"))</f>
        <v/>
      </c>
      <c r="U8" s="82" t="str">
        <f ca="1">IF(J8="","",IF(DATE(YEAR(J8)+3,MONTH(J8),DAY(J8))-90&gt;TODAY(),"","TRUE"))</f>
        <v/>
      </c>
      <c r="V8" s="82" t="str">
        <f ca="1">IF(K8="","",IF(DATE(YEAR(K8)+3,MONTH(K8),DAY(K8))-90&gt;TODAY(),"","TRUE"))</f>
        <v/>
      </c>
      <c r="W8" s="82" t="str">
        <f ca="1">IF(L8="","",IF(DATE(YEAR(L8)+3,MONTH(L8),DAY(L8))&gt;TODAY(),"","TRUE"))</f>
        <v/>
      </c>
      <c r="X8" s="82" t="str">
        <f ca="1">IF(L8="","",IF(DATE(YEAR(L8)+3,MONTH(L8),DAY(L8))-90&gt;TODAY(),"","TRUE"))</f>
        <v/>
      </c>
    </row>
    <row r="9" spans="2:24" x14ac:dyDescent="0.25">
      <c r="B9" s="120"/>
      <c r="C9" s="121"/>
      <c r="D9" s="100"/>
      <c r="E9" s="101"/>
      <c r="F9" s="100"/>
      <c r="G9" s="100"/>
      <c r="H9" s="100"/>
      <c r="I9" s="101"/>
      <c r="J9" s="106"/>
      <c r="K9" s="106"/>
      <c r="L9" s="106"/>
      <c r="M9" s="102"/>
      <c r="N9" s="102"/>
      <c r="O9" s="102"/>
      <c r="P9" s="102"/>
      <c r="Q9" s="102"/>
      <c r="R9" s="47">
        <f t="shared" si="0"/>
        <v>0</v>
      </c>
      <c r="S9" s="82" t="str">
        <f t="shared" ref="S9:S72" ca="1" si="1">IF(J9="","",IF(DATE(YEAR(J9)+3,MONTH(J9),DAY(J9))&gt;TODAY(),"","TRUE"))</f>
        <v/>
      </c>
      <c r="T9" s="82" t="str">
        <f t="shared" ref="T9:T72" ca="1" si="2">IF(K9="","",IF(DATE(YEAR(K9)+3,MONTH(K9),DAY(K9))&gt;TODAY(),"","TRUE"))</f>
        <v/>
      </c>
      <c r="U9" s="82" t="str">
        <f t="shared" ref="U9:U72" ca="1" si="3">IF(J9="","",IF(DATE(YEAR(J9)+3,MONTH(J9),DAY(J9))-90&gt;TODAY(),"","TRUE"))</f>
        <v/>
      </c>
      <c r="V9" s="82" t="str">
        <f t="shared" ref="V9:V72" ca="1" si="4">IF(K9="","",IF(DATE(YEAR(K9)+3,MONTH(K9),DAY(K9))-90&gt;TODAY(),"","TRUE"))</f>
        <v/>
      </c>
      <c r="W9" s="82" t="str">
        <f t="shared" ref="W9:W72" ca="1" si="5">IF(L9="","",IF(DATE(YEAR(L9)+3,MONTH(L9),DAY(L9))&gt;TODAY(),"","TRUE"))</f>
        <v/>
      </c>
      <c r="X9" s="82" t="str">
        <f t="shared" ref="X9:X72" ca="1" si="6">IF(L9="","",IF(DATE(YEAR(L9)+3,MONTH(L9),DAY(L9))-90&gt;TODAY(),"","TRUE"))</f>
        <v/>
      </c>
    </row>
    <row r="10" spans="2:24" x14ac:dyDescent="0.25">
      <c r="B10" s="120"/>
      <c r="C10" s="121"/>
      <c r="D10" s="100"/>
      <c r="E10" s="101"/>
      <c r="F10" s="100"/>
      <c r="G10" s="100"/>
      <c r="H10" s="100"/>
      <c r="I10" s="101"/>
      <c r="J10" s="106"/>
      <c r="K10" s="106"/>
      <c r="L10" s="106"/>
      <c r="M10" s="102"/>
      <c r="N10" s="102"/>
      <c r="O10" s="102"/>
      <c r="P10" s="102"/>
      <c r="Q10" s="102"/>
      <c r="R10" s="47">
        <f t="shared" si="0"/>
        <v>0</v>
      </c>
      <c r="S10" s="82" t="str">
        <f t="shared" ca="1" si="1"/>
        <v/>
      </c>
      <c r="T10" s="82" t="str">
        <f t="shared" ca="1" si="2"/>
        <v/>
      </c>
      <c r="U10" s="82" t="str">
        <f t="shared" ca="1" si="3"/>
        <v/>
      </c>
      <c r="V10" s="82" t="str">
        <f t="shared" ca="1" si="4"/>
        <v/>
      </c>
      <c r="W10" s="82" t="str">
        <f t="shared" ca="1" si="5"/>
        <v/>
      </c>
      <c r="X10" s="82" t="str">
        <f t="shared" ca="1" si="6"/>
        <v/>
      </c>
    </row>
    <row r="11" spans="2:24" x14ac:dyDescent="0.25">
      <c r="B11" s="120"/>
      <c r="C11" s="121"/>
      <c r="D11" s="100"/>
      <c r="E11" s="101"/>
      <c r="F11" s="100"/>
      <c r="G11" s="100"/>
      <c r="H11" s="100"/>
      <c r="I11" s="101"/>
      <c r="J11" s="106"/>
      <c r="K11" s="106"/>
      <c r="L11" s="106"/>
      <c r="M11" s="102"/>
      <c r="N11" s="102"/>
      <c r="O11" s="102"/>
      <c r="P11" s="102"/>
      <c r="Q11" s="102"/>
      <c r="R11" s="47">
        <f t="shared" si="0"/>
        <v>0</v>
      </c>
      <c r="S11" s="82" t="str">
        <f t="shared" ca="1" si="1"/>
        <v/>
      </c>
      <c r="T11" s="82" t="str">
        <f t="shared" ca="1" si="2"/>
        <v/>
      </c>
      <c r="U11" s="82" t="str">
        <f t="shared" ca="1" si="3"/>
        <v/>
      </c>
      <c r="V11" s="82" t="str">
        <f t="shared" ca="1" si="4"/>
        <v/>
      </c>
      <c r="W11" s="82" t="str">
        <f t="shared" ca="1" si="5"/>
        <v/>
      </c>
      <c r="X11" s="82" t="str">
        <f t="shared" ca="1" si="6"/>
        <v/>
      </c>
    </row>
    <row r="12" spans="2:24" x14ac:dyDescent="0.25">
      <c r="B12" s="120"/>
      <c r="C12" s="121"/>
      <c r="D12" s="100"/>
      <c r="E12" s="101"/>
      <c r="F12" s="100"/>
      <c r="G12" s="100"/>
      <c r="H12" s="100"/>
      <c r="I12" s="101"/>
      <c r="J12" s="106"/>
      <c r="K12" s="106"/>
      <c r="L12" s="106"/>
      <c r="M12" s="102"/>
      <c r="N12" s="102"/>
      <c r="O12" s="102"/>
      <c r="P12" s="102"/>
      <c r="Q12" s="102"/>
      <c r="R12" s="47">
        <f t="shared" si="0"/>
        <v>0</v>
      </c>
      <c r="S12" s="82" t="str">
        <f t="shared" ca="1" si="1"/>
        <v/>
      </c>
      <c r="T12" s="82" t="str">
        <f t="shared" ca="1" si="2"/>
        <v/>
      </c>
      <c r="U12" s="82" t="str">
        <f t="shared" ca="1" si="3"/>
        <v/>
      </c>
      <c r="V12" s="82" t="str">
        <f t="shared" ca="1" si="4"/>
        <v/>
      </c>
      <c r="W12" s="82" t="str">
        <f t="shared" ca="1" si="5"/>
        <v/>
      </c>
      <c r="X12" s="82" t="str">
        <f t="shared" ca="1" si="6"/>
        <v/>
      </c>
    </row>
    <row r="13" spans="2:24" x14ac:dyDescent="0.25">
      <c r="B13" s="120"/>
      <c r="C13" s="121"/>
      <c r="D13" s="100"/>
      <c r="E13" s="101"/>
      <c r="F13" s="100"/>
      <c r="G13" s="100"/>
      <c r="H13" s="100"/>
      <c r="I13" s="101"/>
      <c r="J13" s="106"/>
      <c r="K13" s="106"/>
      <c r="L13" s="106"/>
      <c r="M13" s="102"/>
      <c r="N13" s="102"/>
      <c r="O13" s="102"/>
      <c r="P13" s="102"/>
      <c r="Q13" s="102"/>
      <c r="R13" s="47">
        <f t="shared" si="0"/>
        <v>0</v>
      </c>
      <c r="S13" s="82" t="str">
        <f t="shared" ca="1" si="1"/>
        <v/>
      </c>
      <c r="T13" s="82" t="str">
        <f t="shared" ca="1" si="2"/>
        <v/>
      </c>
      <c r="U13" s="82" t="str">
        <f t="shared" ca="1" si="3"/>
        <v/>
      </c>
      <c r="V13" s="82" t="str">
        <f t="shared" ca="1" si="4"/>
        <v/>
      </c>
      <c r="W13" s="82" t="str">
        <f t="shared" ca="1" si="5"/>
        <v/>
      </c>
      <c r="X13" s="82" t="str">
        <f t="shared" ca="1" si="6"/>
        <v/>
      </c>
    </row>
    <row r="14" spans="2:24" x14ac:dyDescent="0.25">
      <c r="B14" s="120"/>
      <c r="C14" s="121"/>
      <c r="D14" s="100"/>
      <c r="E14" s="101"/>
      <c r="F14" s="100"/>
      <c r="G14" s="100"/>
      <c r="H14" s="100"/>
      <c r="I14" s="101"/>
      <c r="J14" s="106"/>
      <c r="K14" s="106"/>
      <c r="L14" s="106"/>
      <c r="M14" s="102"/>
      <c r="N14" s="102"/>
      <c r="O14" s="102"/>
      <c r="P14" s="102"/>
      <c r="Q14" s="102"/>
      <c r="R14" s="47">
        <f t="shared" si="0"/>
        <v>0</v>
      </c>
      <c r="S14" s="82" t="str">
        <f t="shared" ca="1" si="1"/>
        <v/>
      </c>
      <c r="T14" s="82" t="str">
        <f t="shared" ca="1" si="2"/>
        <v/>
      </c>
      <c r="U14" s="82" t="str">
        <f t="shared" ca="1" si="3"/>
        <v/>
      </c>
      <c r="V14" s="82" t="str">
        <f t="shared" ca="1" si="4"/>
        <v/>
      </c>
      <c r="W14" s="82" t="str">
        <f t="shared" ca="1" si="5"/>
        <v/>
      </c>
      <c r="X14" s="82" t="str">
        <f t="shared" ca="1" si="6"/>
        <v/>
      </c>
    </row>
    <row r="15" spans="2:24" x14ac:dyDescent="0.25">
      <c r="B15" s="120"/>
      <c r="C15" s="121"/>
      <c r="D15" s="100"/>
      <c r="E15" s="101"/>
      <c r="F15" s="100"/>
      <c r="G15" s="100"/>
      <c r="H15" s="100"/>
      <c r="I15" s="101"/>
      <c r="J15" s="106"/>
      <c r="K15" s="106"/>
      <c r="L15" s="106"/>
      <c r="M15" s="102"/>
      <c r="N15" s="102"/>
      <c r="O15" s="102"/>
      <c r="P15" s="102"/>
      <c r="Q15" s="102"/>
      <c r="R15" s="47">
        <f t="shared" si="0"/>
        <v>0</v>
      </c>
      <c r="S15" s="82" t="str">
        <f t="shared" ca="1" si="1"/>
        <v/>
      </c>
      <c r="T15" s="82" t="str">
        <f t="shared" ca="1" si="2"/>
        <v/>
      </c>
      <c r="U15" s="82" t="str">
        <f t="shared" ca="1" si="3"/>
        <v/>
      </c>
      <c r="V15" s="82" t="str">
        <f t="shared" ca="1" si="4"/>
        <v/>
      </c>
      <c r="W15" s="82" t="str">
        <f t="shared" ca="1" si="5"/>
        <v/>
      </c>
      <c r="X15" s="82" t="str">
        <f t="shared" ca="1" si="6"/>
        <v/>
      </c>
    </row>
    <row r="16" spans="2:24" x14ac:dyDescent="0.25">
      <c r="B16" s="120"/>
      <c r="C16" s="121"/>
      <c r="D16" s="100"/>
      <c r="E16" s="101"/>
      <c r="F16" s="100"/>
      <c r="G16" s="100"/>
      <c r="H16" s="100"/>
      <c r="I16" s="101"/>
      <c r="J16" s="106"/>
      <c r="K16" s="106"/>
      <c r="L16" s="106"/>
      <c r="M16" s="102"/>
      <c r="N16" s="102"/>
      <c r="O16" s="102"/>
      <c r="P16" s="102"/>
      <c r="Q16" s="102"/>
      <c r="R16" s="47">
        <f t="shared" si="0"/>
        <v>0</v>
      </c>
      <c r="S16" s="82" t="str">
        <f t="shared" ca="1" si="1"/>
        <v/>
      </c>
      <c r="T16" s="82" t="str">
        <f t="shared" ca="1" si="2"/>
        <v/>
      </c>
      <c r="U16" s="82" t="str">
        <f t="shared" ca="1" si="3"/>
        <v/>
      </c>
      <c r="V16" s="82" t="str">
        <f t="shared" ca="1" si="4"/>
        <v/>
      </c>
      <c r="W16" s="82" t="str">
        <f t="shared" ca="1" si="5"/>
        <v/>
      </c>
      <c r="X16" s="82" t="str">
        <f t="shared" ca="1" si="6"/>
        <v/>
      </c>
    </row>
    <row r="17" spans="2:24" x14ac:dyDescent="0.25">
      <c r="B17" s="120"/>
      <c r="C17" s="121"/>
      <c r="D17" s="100"/>
      <c r="E17" s="101"/>
      <c r="F17" s="100"/>
      <c r="G17" s="100"/>
      <c r="H17" s="100"/>
      <c r="I17" s="101"/>
      <c r="J17" s="106"/>
      <c r="K17" s="106"/>
      <c r="L17" s="106"/>
      <c r="M17" s="102"/>
      <c r="N17" s="102"/>
      <c r="O17" s="102"/>
      <c r="P17" s="102"/>
      <c r="Q17" s="102"/>
      <c r="R17" s="47">
        <f t="shared" si="0"/>
        <v>0</v>
      </c>
      <c r="S17" s="82" t="str">
        <f t="shared" ca="1" si="1"/>
        <v/>
      </c>
      <c r="T17" s="82" t="str">
        <f t="shared" ca="1" si="2"/>
        <v/>
      </c>
      <c r="U17" s="82" t="str">
        <f t="shared" ca="1" si="3"/>
        <v/>
      </c>
      <c r="V17" s="82" t="str">
        <f t="shared" ca="1" si="4"/>
        <v/>
      </c>
      <c r="W17" s="82" t="str">
        <f t="shared" ca="1" si="5"/>
        <v/>
      </c>
      <c r="X17" s="82" t="str">
        <f t="shared" ca="1" si="6"/>
        <v/>
      </c>
    </row>
    <row r="18" spans="2:24" x14ac:dyDescent="0.25">
      <c r="B18" s="120"/>
      <c r="C18" s="121"/>
      <c r="D18" s="100"/>
      <c r="E18" s="101"/>
      <c r="F18" s="100"/>
      <c r="G18" s="100"/>
      <c r="H18" s="100"/>
      <c r="I18" s="101"/>
      <c r="J18" s="106"/>
      <c r="K18" s="106"/>
      <c r="L18" s="106"/>
      <c r="M18" s="102"/>
      <c r="N18" s="102"/>
      <c r="O18" s="102"/>
      <c r="P18" s="102"/>
      <c r="Q18" s="102"/>
      <c r="R18" s="47">
        <f t="shared" si="0"/>
        <v>0</v>
      </c>
      <c r="S18" s="82" t="str">
        <f t="shared" ca="1" si="1"/>
        <v/>
      </c>
      <c r="T18" s="82" t="str">
        <f t="shared" ca="1" si="2"/>
        <v/>
      </c>
      <c r="U18" s="82" t="str">
        <f t="shared" ca="1" si="3"/>
        <v/>
      </c>
      <c r="V18" s="82" t="str">
        <f t="shared" ca="1" si="4"/>
        <v/>
      </c>
      <c r="W18" s="82" t="str">
        <f t="shared" ca="1" si="5"/>
        <v/>
      </c>
      <c r="X18" s="82" t="str">
        <f t="shared" ca="1" si="6"/>
        <v/>
      </c>
    </row>
    <row r="19" spans="2:24" x14ac:dyDescent="0.25">
      <c r="B19" s="120"/>
      <c r="C19" s="121"/>
      <c r="D19" s="100"/>
      <c r="E19" s="101"/>
      <c r="F19" s="100"/>
      <c r="G19" s="100"/>
      <c r="H19" s="100"/>
      <c r="I19" s="101"/>
      <c r="J19" s="106"/>
      <c r="K19" s="106"/>
      <c r="L19" s="106"/>
      <c r="M19" s="102"/>
      <c r="N19" s="102"/>
      <c r="O19" s="102"/>
      <c r="P19" s="102"/>
      <c r="Q19" s="102"/>
      <c r="R19" s="47">
        <f t="shared" si="0"/>
        <v>0</v>
      </c>
      <c r="S19" s="82" t="str">
        <f t="shared" ca="1" si="1"/>
        <v/>
      </c>
      <c r="T19" s="82" t="str">
        <f t="shared" ca="1" si="2"/>
        <v/>
      </c>
      <c r="U19" s="82" t="str">
        <f t="shared" ca="1" si="3"/>
        <v/>
      </c>
      <c r="V19" s="82" t="str">
        <f t="shared" ca="1" si="4"/>
        <v/>
      </c>
      <c r="W19" s="82" t="str">
        <f t="shared" ca="1" si="5"/>
        <v/>
      </c>
      <c r="X19" s="82" t="str">
        <f t="shared" ca="1" si="6"/>
        <v/>
      </c>
    </row>
    <row r="20" spans="2:24" x14ac:dyDescent="0.25">
      <c r="B20" s="120"/>
      <c r="C20" s="121"/>
      <c r="D20" s="100"/>
      <c r="E20" s="101"/>
      <c r="F20" s="100"/>
      <c r="G20" s="100"/>
      <c r="H20" s="100"/>
      <c r="I20" s="101"/>
      <c r="J20" s="106"/>
      <c r="K20" s="106"/>
      <c r="L20" s="106"/>
      <c r="M20" s="102"/>
      <c r="N20" s="102"/>
      <c r="O20" s="102"/>
      <c r="P20" s="102"/>
      <c r="Q20" s="102"/>
      <c r="R20" s="47">
        <f t="shared" si="0"/>
        <v>0</v>
      </c>
      <c r="S20" s="82" t="str">
        <f t="shared" ca="1" si="1"/>
        <v/>
      </c>
      <c r="T20" s="82" t="str">
        <f t="shared" ca="1" si="2"/>
        <v/>
      </c>
      <c r="U20" s="82" t="str">
        <f t="shared" ca="1" si="3"/>
        <v/>
      </c>
      <c r="V20" s="82" t="str">
        <f t="shared" ca="1" si="4"/>
        <v/>
      </c>
      <c r="W20" s="82" t="str">
        <f t="shared" ca="1" si="5"/>
        <v/>
      </c>
      <c r="X20" s="82" t="str">
        <f t="shared" ca="1" si="6"/>
        <v/>
      </c>
    </row>
    <row r="21" spans="2:24" x14ac:dyDescent="0.25">
      <c r="B21" s="120"/>
      <c r="C21" s="121"/>
      <c r="D21" s="100"/>
      <c r="E21" s="101"/>
      <c r="F21" s="100"/>
      <c r="G21" s="100"/>
      <c r="H21" s="100"/>
      <c r="I21" s="101"/>
      <c r="J21" s="106"/>
      <c r="K21" s="106"/>
      <c r="L21" s="106"/>
      <c r="M21" s="102"/>
      <c r="N21" s="102"/>
      <c r="O21" s="102"/>
      <c r="P21" s="102"/>
      <c r="Q21" s="102"/>
      <c r="R21" s="47">
        <f t="shared" si="0"/>
        <v>0</v>
      </c>
      <c r="S21" s="82" t="str">
        <f t="shared" ca="1" si="1"/>
        <v/>
      </c>
      <c r="T21" s="82" t="str">
        <f t="shared" ca="1" si="2"/>
        <v/>
      </c>
      <c r="U21" s="82" t="str">
        <f t="shared" ca="1" si="3"/>
        <v/>
      </c>
      <c r="V21" s="82" t="str">
        <f t="shared" ca="1" si="4"/>
        <v/>
      </c>
      <c r="W21" s="82" t="str">
        <f t="shared" ca="1" si="5"/>
        <v/>
      </c>
      <c r="X21" s="82" t="str">
        <f t="shared" ca="1" si="6"/>
        <v/>
      </c>
    </row>
    <row r="22" spans="2:24" x14ac:dyDescent="0.25">
      <c r="B22" s="120"/>
      <c r="C22" s="121"/>
      <c r="D22" s="100"/>
      <c r="E22" s="101"/>
      <c r="F22" s="100"/>
      <c r="G22" s="100"/>
      <c r="H22" s="100"/>
      <c r="I22" s="101"/>
      <c r="J22" s="106"/>
      <c r="K22" s="106"/>
      <c r="L22" s="106"/>
      <c r="M22" s="102"/>
      <c r="N22" s="102"/>
      <c r="O22" s="102"/>
      <c r="P22" s="102"/>
      <c r="Q22" s="102"/>
      <c r="R22" s="47">
        <f t="shared" si="0"/>
        <v>0</v>
      </c>
      <c r="S22" s="82" t="str">
        <f t="shared" ca="1" si="1"/>
        <v/>
      </c>
      <c r="T22" s="82" t="str">
        <f t="shared" ca="1" si="2"/>
        <v/>
      </c>
      <c r="U22" s="82" t="str">
        <f t="shared" ca="1" si="3"/>
        <v/>
      </c>
      <c r="V22" s="82" t="str">
        <f t="shared" ca="1" si="4"/>
        <v/>
      </c>
      <c r="W22" s="82" t="str">
        <f t="shared" ca="1" si="5"/>
        <v/>
      </c>
      <c r="X22" s="82" t="str">
        <f t="shared" ca="1" si="6"/>
        <v/>
      </c>
    </row>
    <row r="23" spans="2:24" x14ac:dyDescent="0.25">
      <c r="B23" s="120"/>
      <c r="C23" s="121"/>
      <c r="D23" s="100"/>
      <c r="E23" s="101"/>
      <c r="F23" s="100"/>
      <c r="G23" s="100"/>
      <c r="H23" s="100"/>
      <c r="I23" s="101"/>
      <c r="J23" s="106"/>
      <c r="K23" s="106"/>
      <c r="L23" s="106"/>
      <c r="M23" s="102"/>
      <c r="N23" s="102"/>
      <c r="O23" s="102"/>
      <c r="P23" s="102"/>
      <c r="Q23" s="102"/>
      <c r="R23" s="47">
        <f t="shared" si="0"/>
        <v>0</v>
      </c>
      <c r="S23" s="82" t="str">
        <f t="shared" ca="1" si="1"/>
        <v/>
      </c>
      <c r="T23" s="82" t="str">
        <f t="shared" ca="1" si="2"/>
        <v/>
      </c>
      <c r="U23" s="82" t="str">
        <f t="shared" ca="1" si="3"/>
        <v/>
      </c>
      <c r="V23" s="82" t="str">
        <f t="shared" ca="1" si="4"/>
        <v/>
      </c>
      <c r="W23" s="82" t="str">
        <f t="shared" ca="1" si="5"/>
        <v/>
      </c>
      <c r="X23" s="82" t="str">
        <f t="shared" ca="1" si="6"/>
        <v/>
      </c>
    </row>
    <row r="24" spans="2:24" x14ac:dyDescent="0.25">
      <c r="B24" s="120"/>
      <c r="C24" s="121"/>
      <c r="D24" s="100"/>
      <c r="E24" s="101"/>
      <c r="F24" s="100"/>
      <c r="G24" s="100"/>
      <c r="H24" s="100"/>
      <c r="I24" s="101"/>
      <c r="J24" s="106"/>
      <c r="K24" s="106"/>
      <c r="L24" s="106"/>
      <c r="M24" s="102"/>
      <c r="N24" s="102"/>
      <c r="O24" s="102"/>
      <c r="P24" s="102"/>
      <c r="Q24" s="102"/>
      <c r="R24" s="47">
        <f t="shared" si="0"/>
        <v>0</v>
      </c>
      <c r="S24" s="82" t="str">
        <f t="shared" ca="1" si="1"/>
        <v/>
      </c>
      <c r="T24" s="82" t="str">
        <f t="shared" ca="1" si="2"/>
        <v/>
      </c>
      <c r="U24" s="82" t="str">
        <f t="shared" ca="1" si="3"/>
        <v/>
      </c>
      <c r="V24" s="82" t="str">
        <f t="shared" ca="1" si="4"/>
        <v/>
      </c>
      <c r="W24" s="82" t="str">
        <f t="shared" ca="1" si="5"/>
        <v/>
      </c>
      <c r="X24" s="82" t="str">
        <f t="shared" ca="1" si="6"/>
        <v/>
      </c>
    </row>
    <row r="25" spans="2:24" x14ac:dyDescent="0.25">
      <c r="B25" s="120"/>
      <c r="C25" s="121"/>
      <c r="D25" s="100"/>
      <c r="E25" s="101"/>
      <c r="F25" s="100"/>
      <c r="G25" s="100"/>
      <c r="H25" s="100"/>
      <c r="I25" s="101"/>
      <c r="J25" s="106"/>
      <c r="K25" s="106"/>
      <c r="L25" s="106"/>
      <c r="M25" s="102"/>
      <c r="N25" s="102"/>
      <c r="O25" s="102"/>
      <c r="P25" s="102"/>
      <c r="Q25" s="102"/>
      <c r="R25" s="47">
        <f t="shared" si="0"/>
        <v>0</v>
      </c>
      <c r="S25" s="82" t="str">
        <f t="shared" ca="1" si="1"/>
        <v/>
      </c>
      <c r="T25" s="82" t="str">
        <f t="shared" ca="1" si="2"/>
        <v/>
      </c>
      <c r="U25" s="82" t="str">
        <f t="shared" ca="1" si="3"/>
        <v/>
      </c>
      <c r="V25" s="82" t="str">
        <f t="shared" ca="1" si="4"/>
        <v/>
      </c>
      <c r="W25" s="82" t="str">
        <f t="shared" ca="1" si="5"/>
        <v/>
      </c>
      <c r="X25" s="82" t="str">
        <f t="shared" ca="1" si="6"/>
        <v/>
      </c>
    </row>
    <row r="26" spans="2:24" x14ac:dyDescent="0.25">
      <c r="B26" s="120"/>
      <c r="C26" s="121"/>
      <c r="D26" s="100"/>
      <c r="E26" s="101"/>
      <c r="F26" s="100"/>
      <c r="G26" s="100"/>
      <c r="H26" s="100"/>
      <c r="I26" s="101"/>
      <c r="J26" s="106"/>
      <c r="K26" s="106"/>
      <c r="L26" s="106"/>
      <c r="M26" s="102"/>
      <c r="N26" s="102"/>
      <c r="O26" s="102"/>
      <c r="P26" s="102"/>
      <c r="Q26" s="102"/>
      <c r="R26" s="47">
        <f t="shared" si="0"/>
        <v>0</v>
      </c>
      <c r="S26" s="82" t="str">
        <f t="shared" ca="1" si="1"/>
        <v/>
      </c>
      <c r="T26" s="82" t="str">
        <f t="shared" ca="1" si="2"/>
        <v/>
      </c>
      <c r="U26" s="82" t="str">
        <f t="shared" ca="1" si="3"/>
        <v/>
      </c>
      <c r="V26" s="82" t="str">
        <f t="shared" ca="1" si="4"/>
        <v/>
      </c>
      <c r="W26" s="82" t="str">
        <f t="shared" ca="1" si="5"/>
        <v/>
      </c>
      <c r="X26" s="82" t="str">
        <f t="shared" ca="1" si="6"/>
        <v/>
      </c>
    </row>
    <row r="27" spans="2:24" x14ac:dyDescent="0.25">
      <c r="B27" s="117"/>
      <c r="C27" s="117"/>
      <c r="D27" s="100"/>
      <c r="E27" s="101"/>
      <c r="F27" s="100"/>
      <c r="G27" s="100"/>
      <c r="H27" s="100"/>
      <c r="I27" s="101"/>
      <c r="J27" s="106"/>
      <c r="K27" s="106"/>
      <c r="L27" s="106"/>
      <c r="M27" s="102"/>
      <c r="N27" s="102"/>
      <c r="O27" s="102"/>
      <c r="P27" s="102"/>
      <c r="Q27" s="102"/>
      <c r="R27" s="47">
        <f t="shared" si="0"/>
        <v>0</v>
      </c>
      <c r="S27" s="82" t="str">
        <f t="shared" ca="1" si="1"/>
        <v/>
      </c>
      <c r="T27" s="82" t="str">
        <f t="shared" ca="1" si="2"/>
        <v/>
      </c>
      <c r="U27" s="82" t="str">
        <f t="shared" ca="1" si="3"/>
        <v/>
      </c>
      <c r="V27" s="82" t="str">
        <f t="shared" ca="1" si="4"/>
        <v/>
      </c>
      <c r="W27" s="82" t="str">
        <f t="shared" ca="1" si="5"/>
        <v/>
      </c>
      <c r="X27" s="82" t="str">
        <f t="shared" ca="1" si="6"/>
        <v/>
      </c>
    </row>
    <row r="28" spans="2:24" x14ac:dyDescent="0.25">
      <c r="B28" s="118"/>
      <c r="C28" s="119"/>
      <c r="D28" s="100"/>
      <c r="E28" s="100"/>
      <c r="F28" s="100"/>
      <c r="G28" s="100"/>
      <c r="H28" s="100"/>
      <c r="I28" s="101"/>
      <c r="J28" s="106"/>
      <c r="K28" s="106"/>
      <c r="L28" s="106"/>
      <c r="M28" s="104"/>
      <c r="N28" s="102"/>
      <c r="O28" s="104"/>
      <c r="P28" s="102"/>
      <c r="Q28" s="102"/>
      <c r="R28" s="47">
        <f t="shared" si="0"/>
        <v>0</v>
      </c>
      <c r="S28" s="82" t="str">
        <f t="shared" ca="1" si="1"/>
        <v/>
      </c>
      <c r="T28" s="82" t="str">
        <f t="shared" ca="1" si="2"/>
        <v/>
      </c>
      <c r="U28" s="82" t="str">
        <f t="shared" ca="1" si="3"/>
        <v/>
      </c>
      <c r="V28" s="82" t="str">
        <f t="shared" ca="1" si="4"/>
        <v/>
      </c>
      <c r="W28" s="82" t="str">
        <f t="shared" ca="1" si="5"/>
        <v/>
      </c>
      <c r="X28" s="82" t="str">
        <f t="shared" ca="1" si="6"/>
        <v/>
      </c>
    </row>
    <row r="29" spans="2:24" x14ac:dyDescent="0.25">
      <c r="B29" s="118"/>
      <c r="C29" s="119"/>
      <c r="D29" s="100"/>
      <c r="E29" s="100"/>
      <c r="F29" s="100"/>
      <c r="G29" s="100"/>
      <c r="H29" s="100"/>
      <c r="I29" s="101"/>
      <c r="J29" s="106"/>
      <c r="K29" s="106"/>
      <c r="L29" s="106"/>
      <c r="M29" s="104"/>
      <c r="N29" s="102"/>
      <c r="O29" s="104"/>
      <c r="P29" s="102"/>
      <c r="Q29" s="102"/>
      <c r="R29" s="47">
        <f t="shared" si="0"/>
        <v>0</v>
      </c>
      <c r="S29" s="82" t="str">
        <f t="shared" ca="1" si="1"/>
        <v/>
      </c>
      <c r="T29" s="82" t="str">
        <f t="shared" ca="1" si="2"/>
        <v/>
      </c>
      <c r="U29" s="82" t="str">
        <f t="shared" ca="1" si="3"/>
        <v/>
      </c>
      <c r="V29" s="82" t="str">
        <f t="shared" ca="1" si="4"/>
        <v/>
      </c>
      <c r="W29" s="82" t="str">
        <f t="shared" ca="1" si="5"/>
        <v/>
      </c>
      <c r="X29" s="82" t="str">
        <f t="shared" ca="1" si="6"/>
        <v/>
      </c>
    </row>
    <row r="30" spans="2:24" x14ac:dyDescent="0.25">
      <c r="B30" s="118"/>
      <c r="C30" s="119"/>
      <c r="D30" s="100"/>
      <c r="E30" s="100"/>
      <c r="F30" s="100"/>
      <c r="G30" s="100"/>
      <c r="H30" s="100"/>
      <c r="I30" s="101"/>
      <c r="J30" s="106"/>
      <c r="K30" s="106"/>
      <c r="L30" s="106"/>
      <c r="M30" s="104"/>
      <c r="N30" s="102"/>
      <c r="O30" s="104"/>
      <c r="P30" s="102"/>
      <c r="Q30" s="102"/>
      <c r="R30" s="47">
        <f t="shared" si="0"/>
        <v>0</v>
      </c>
      <c r="S30" s="82" t="str">
        <f t="shared" ca="1" si="1"/>
        <v/>
      </c>
      <c r="T30" s="82" t="str">
        <f t="shared" ca="1" si="2"/>
        <v/>
      </c>
      <c r="U30" s="82" t="str">
        <f t="shared" ca="1" si="3"/>
        <v/>
      </c>
      <c r="V30" s="82" t="str">
        <f t="shared" ca="1" si="4"/>
        <v/>
      </c>
      <c r="W30" s="82" t="str">
        <f t="shared" ca="1" si="5"/>
        <v/>
      </c>
      <c r="X30" s="82" t="str">
        <f t="shared" ca="1" si="6"/>
        <v/>
      </c>
    </row>
    <row r="31" spans="2:24" x14ac:dyDescent="0.25">
      <c r="B31" s="118"/>
      <c r="C31" s="119"/>
      <c r="D31" s="100"/>
      <c r="E31" s="100"/>
      <c r="F31" s="100"/>
      <c r="G31" s="100"/>
      <c r="H31" s="100"/>
      <c r="I31" s="101"/>
      <c r="J31" s="106"/>
      <c r="K31" s="106"/>
      <c r="L31" s="106"/>
      <c r="M31" s="104"/>
      <c r="N31" s="102"/>
      <c r="O31" s="104"/>
      <c r="P31" s="102"/>
      <c r="Q31" s="102"/>
      <c r="R31" s="47">
        <f t="shared" si="0"/>
        <v>0</v>
      </c>
      <c r="S31" s="82" t="str">
        <f t="shared" ca="1" si="1"/>
        <v/>
      </c>
      <c r="T31" s="82" t="str">
        <f t="shared" ca="1" si="2"/>
        <v/>
      </c>
      <c r="U31" s="82" t="str">
        <f t="shared" ca="1" si="3"/>
        <v/>
      </c>
      <c r="V31" s="82" t="str">
        <f t="shared" ca="1" si="4"/>
        <v/>
      </c>
      <c r="W31" s="82" t="str">
        <f t="shared" ca="1" si="5"/>
        <v/>
      </c>
      <c r="X31" s="82" t="str">
        <f t="shared" ca="1" si="6"/>
        <v/>
      </c>
    </row>
    <row r="32" spans="2:24" x14ac:dyDescent="0.25">
      <c r="B32" s="117"/>
      <c r="C32" s="117"/>
      <c r="D32" s="100"/>
      <c r="E32" s="100"/>
      <c r="F32" s="100"/>
      <c r="G32" s="100"/>
      <c r="H32" s="100"/>
      <c r="I32" s="101"/>
      <c r="J32" s="106"/>
      <c r="K32" s="106"/>
      <c r="L32" s="106"/>
      <c r="M32" s="102"/>
      <c r="N32" s="102"/>
      <c r="O32" s="102"/>
      <c r="P32" s="102"/>
      <c r="Q32" s="102"/>
      <c r="R32" s="47">
        <f t="shared" si="0"/>
        <v>0</v>
      </c>
      <c r="S32" s="82" t="str">
        <f t="shared" ca="1" si="1"/>
        <v/>
      </c>
      <c r="T32" s="82" t="str">
        <f t="shared" ca="1" si="2"/>
        <v/>
      </c>
      <c r="U32" s="82" t="str">
        <f t="shared" ca="1" si="3"/>
        <v/>
      </c>
      <c r="V32" s="82" t="str">
        <f t="shared" ca="1" si="4"/>
        <v/>
      </c>
      <c r="W32" s="82" t="str">
        <f t="shared" ca="1" si="5"/>
        <v/>
      </c>
      <c r="X32" s="82" t="str">
        <f t="shared" ca="1" si="6"/>
        <v/>
      </c>
    </row>
    <row r="33" spans="2:24" x14ac:dyDescent="0.25">
      <c r="B33" s="117"/>
      <c r="C33" s="117"/>
      <c r="D33" s="100"/>
      <c r="E33" s="100"/>
      <c r="F33" s="100"/>
      <c r="G33" s="100"/>
      <c r="H33" s="100"/>
      <c r="I33" s="101"/>
      <c r="J33" s="106"/>
      <c r="K33" s="106"/>
      <c r="L33" s="106"/>
      <c r="M33" s="102"/>
      <c r="N33" s="102"/>
      <c r="O33" s="102"/>
      <c r="P33" s="102"/>
      <c r="Q33" s="102"/>
      <c r="R33" s="47">
        <f t="shared" si="0"/>
        <v>0</v>
      </c>
      <c r="S33" s="82" t="str">
        <f t="shared" ca="1" si="1"/>
        <v/>
      </c>
      <c r="T33" s="82" t="str">
        <f t="shared" ca="1" si="2"/>
        <v/>
      </c>
      <c r="U33" s="82" t="str">
        <f t="shared" ca="1" si="3"/>
        <v/>
      </c>
      <c r="V33" s="82" t="str">
        <f t="shared" ca="1" si="4"/>
        <v/>
      </c>
      <c r="W33" s="82" t="str">
        <f t="shared" ca="1" si="5"/>
        <v/>
      </c>
      <c r="X33" s="82" t="str">
        <f t="shared" ca="1" si="6"/>
        <v/>
      </c>
    </row>
    <row r="34" spans="2:24" x14ac:dyDescent="0.25">
      <c r="B34" s="117"/>
      <c r="C34" s="117"/>
      <c r="D34" s="100"/>
      <c r="E34" s="100"/>
      <c r="F34" s="100"/>
      <c r="G34" s="100"/>
      <c r="H34" s="100"/>
      <c r="I34" s="101"/>
      <c r="J34" s="106"/>
      <c r="K34" s="106"/>
      <c r="L34" s="106"/>
      <c r="M34" s="102"/>
      <c r="N34" s="102"/>
      <c r="O34" s="102"/>
      <c r="P34" s="102"/>
      <c r="Q34" s="102"/>
      <c r="R34" s="47">
        <f t="shared" si="0"/>
        <v>0</v>
      </c>
      <c r="S34" s="82" t="str">
        <f t="shared" ca="1" si="1"/>
        <v/>
      </c>
      <c r="T34" s="82" t="str">
        <f t="shared" ca="1" si="2"/>
        <v/>
      </c>
      <c r="U34" s="82" t="str">
        <f t="shared" ca="1" si="3"/>
        <v/>
      </c>
      <c r="V34" s="82" t="str">
        <f t="shared" ca="1" si="4"/>
        <v/>
      </c>
      <c r="W34" s="82" t="str">
        <f t="shared" ca="1" si="5"/>
        <v/>
      </c>
      <c r="X34" s="82" t="str">
        <f t="shared" ca="1" si="6"/>
        <v/>
      </c>
    </row>
    <row r="35" spans="2:24" x14ac:dyDescent="0.25">
      <c r="B35" s="117"/>
      <c r="C35" s="117"/>
      <c r="D35" s="100"/>
      <c r="E35" s="100"/>
      <c r="F35" s="100"/>
      <c r="G35" s="100"/>
      <c r="H35" s="100"/>
      <c r="I35" s="101"/>
      <c r="J35" s="106"/>
      <c r="K35" s="106"/>
      <c r="L35" s="106"/>
      <c r="M35" s="102"/>
      <c r="N35" s="102"/>
      <c r="O35" s="102"/>
      <c r="P35" s="102"/>
      <c r="Q35" s="102"/>
      <c r="R35" s="47">
        <f t="shared" si="0"/>
        <v>0</v>
      </c>
      <c r="S35" s="82" t="str">
        <f t="shared" ca="1" si="1"/>
        <v/>
      </c>
      <c r="T35" s="82" t="str">
        <f t="shared" ca="1" si="2"/>
        <v/>
      </c>
      <c r="U35" s="82" t="str">
        <f t="shared" ca="1" si="3"/>
        <v/>
      </c>
      <c r="V35" s="82" t="str">
        <f t="shared" ca="1" si="4"/>
        <v/>
      </c>
      <c r="W35" s="82" t="str">
        <f t="shared" ca="1" si="5"/>
        <v/>
      </c>
      <c r="X35" s="82" t="str">
        <f t="shared" ca="1" si="6"/>
        <v/>
      </c>
    </row>
    <row r="36" spans="2:24" x14ac:dyDescent="0.25">
      <c r="B36" s="117"/>
      <c r="C36" s="117"/>
      <c r="D36" s="100"/>
      <c r="E36" s="100"/>
      <c r="F36" s="100"/>
      <c r="G36" s="100"/>
      <c r="H36" s="100"/>
      <c r="I36" s="101"/>
      <c r="J36" s="106"/>
      <c r="K36" s="106"/>
      <c r="L36" s="106"/>
      <c r="M36" s="102"/>
      <c r="N36" s="102"/>
      <c r="O36" s="102"/>
      <c r="P36" s="102"/>
      <c r="Q36" s="102"/>
      <c r="R36" s="47">
        <f t="shared" si="0"/>
        <v>0</v>
      </c>
      <c r="S36" s="82" t="str">
        <f t="shared" ca="1" si="1"/>
        <v/>
      </c>
      <c r="T36" s="82" t="str">
        <f t="shared" ca="1" si="2"/>
        <v/>
      </c>
      <c r="U36" s="82" t="str">
        <f t="shared" ca="1" si="3"/>
        <v/>
      </c>
      <c r="V36" s="82" t="str">
        <f t="shared" ca="1" si="4"/>
        <v/>
      </c>
      <c r="W36" s="82" t="str">
        <f t="shared" ca="1" si="5"/>
        <v/>
      </c>
      <c r="X36" s="82" t="str">
        <f t="shared" ca="1" si="6"/>
        <v/>
      </c>
    </row>
    <row r="37" spans="2:24" x14ac:dyDescent="0.25">
      <c r="B37" s="117"/>
      <c r="C37" s="117"/>
      <c r="D37" s="100"/>
      <c r="E37" s="100"/>
      <c r="F37" s="100"/>
      <c r="G37" s="100"/>
      <c r="H37" s="100"/>
      <c r="I37" s="101"/>
      <c r="J37" s="106"/>
      <c r="K37" s="106"/>
      <c r="L37" s="106"/>
      <c r="M37" s="102"/>
      <c r="N37" s="102"/>
      <c r="O37" s="102"/>
      <c r="P37" s="102"/>
      <c r="Q37" s="102"/>
      <c r="R37" s="47">
        <f t="shared" si="0"/>
        <v>0</v>
      </c>
      <c r="S37" s="82" t="str">
        <f t="shared" ca="1" si="1"/>
        <v/>
      </c>
      <c r="T37" s="82" t="str">
        <f t="shared" ca="1" si="2"/>
        <v/>
      </c>
      <c r="U37" s="82" t="str">
        <f t="shared" ca="1" si="3"/>
        <v/>
      </c>
      <c r="V37" s="82" t="str">
        <f t="shared" ca="1" si="4"/>
        <v/>
      </c>
      <c r="W37" s="82" t="str">
        <f t="shared" ca="1" si="5"/>
        <v/>
      </c>
      <c r="X37" s="82" t="str">
        <f t="shared" ca="1" si="6"/>
        <v/>
      </c>
    </row>
    <row r="38" spans="2:24" x14ac:dyDescent="0.25">
      <c r="B38" s="117"/>
      <c r="C38" s="117"/>
      <c r="D38" s="100"/>
      <c r="E38" s="100"/>
      <c r="F38" s="100"/>
      <c r="G38" s="100"/>
      <c r="H38" s="100"/>
      <c r="I38" s="101"/>
      <c r="J38" s="106"/>
      <c r="K38" s="106"/>
      <c r="L38" s="106"/>
      <c r="M38" s="102"/>
      <c r="N38" s="102"/>
      <c r="O38" s="102"/>
      <c r="P38" s="102"/>
      <c r="Q38" s="102"/>
      <c r="R38" s="47">
        <f t="shared" si="0"/>
        <v>0</v>
      </c>
      <c r="S38" s="82" t="str">
        <f t="shared" ca="1" si="1"/>
        <v/>
      </c>
      <c r="T38" s="82" t="str">
        <f t="shared" ca="1" si="2"/>
        <v/>
      </c>
      <c r="U38" s="82" t="str">
        <f t="shared" ca="1" si="3"/>
        <v/>
      </c>
      <c r="V38" s="82" t="str">
        <f t="shared" ca="1" si="4"/>
        <v/>
      </c>
      <c r="W38" s="82" t="str">
        <f t="shared" ca="1" si="5"/>
        <v/>
      </c>
      <c r="X38" s="82" t="str">
        <f t="shared" ca="1" si="6"/>
        <v/>
      </c>
    </row>
    <row r="39" spans="2:24" x14ac:dyDescent="0.25">
      <c r="B39" s="117"/>
      <c r="C39" s="117"/>
      <c r="D39" s="100"/>
      <c r="E39" s="100"/>
      <c r="F39" s="100"/>
      <c r="G39" s="100"/>
      <c r="H39" s="100"/>
      <c r="I39" s="101"/>
      <c r="J39" s="106"/>
      <c r="K39" s="106"/>
      <c r="L39" s="106"/>
      <c r="M39" s="102"/>
      <c r="N39" s="102"/>
      <c r="O39" s="102"/>
      <c r="P39" s="102"/>
      <c r="Q39" s="102"/>
      <c r="R39" s="47">
        <f t="shared" si="0"/>
        <v>0</v>
      </c>
      <c r="S39" s="82" t="str">
        <f t="shared" ca="1" si="1"/>
        <v/>
      </c>
      <c r="T39" s="82" t="str">
        <f t="shared" ca="1" si="2"/>
        <v/>
      </c>
      <c r="U39" s="82" t="str">
        <f t="shared" ca="1" si="3"/>
        <v/>
      </c>
      <c r="V39" s="82" t="str">
        <f t="shared" ca="1" si="4"/>
        <v/>
      </c>
      <c r="W39" s="82" t="str">
        <f t="shared" ca="1" si="5"/>
        <v/>
      </c>
      <c r="X39" s="82" t="str">
        <f t="shared" ca="1" si="6"/>
        <v/>
      </c>
    </row>
    <row r="40" spans="2:24" x14ac:dyDescent="0.25">
      <c r="B40" s="117"/>
      <c r="C40" s="117"/>
      <c r="D40" s="100"/>
      <c r="E40" s="100"/>
      <c r="F40" s="100"/>
      <c r="G40" s="100"/>
      <c r="H40" s="100"/>
      <c r="I40" s="101"/>
      <c r="J40" s="106"/>
      <c r="K40" s="106"/>
      <c r="L40" s="106"/>
      <c r="M40" s="102"/>
      <c r="N40" s="102"/>
      <c r="O40" s="102"/>
      <c r="P40" s="102"/>
      <c r="Q40" s="102"/>
      <c r="R40" s="47">
        <f t="shared" ref="R40:R71" si="7">SUM(M40:Q40)</f>
        <v>0</v>
      </c>
      <c r="S40" s="82" t="str">
        <f t="shared" ca="1" si="1"/>
        <v/>
      </c>
      <c r="T40" s="82" t="str">
        <f t="shared" ca="1" si="2"/>
        <v/>
      </c>
      <c r="U40" s="82" t="str">
        <f t="shared" ca="1" si="3"/>
        <v/>
      </c>
      <c r="V40" s="82" t="str">
        <f t="shared" ca="1" si="4"/>
        <v/>
      </c>
      <c r="W40" s="82" t="str">
        <f t="shared" ca="1" si="5"/>
        <v/>
      </c>
      <c r="X40" s="82" t="str">
        <f t="shared" ca="1" si="6"/>
        <v/>
      </c>
    </row>
    <row r="41" spans="2:24" x14ac:dyDescent="0.25">
      <c r="B41" s="117"/>
      <c r="C41" s="117"/>
      <c r="D41" s="100"/>
      <c r="E41" s="100"/>
      <c r="F41" s="100"/>
      <c r="G41" s="100"/>
      <c r="H41" s="100"/>
      <c r="I41" s="101"/>
      <c r="J41" s="106"/>
      <c r="K41" s="106"/>
      <c r="L41" s="106"/>
      <c r="M41" s="102"/>
      <c r="N41" s="102"/>
      <c r="O41" s="102"/>
      <c r="P41" s="102"/>
      <c r="Q41" s="102"/>
      <c r="R41" s="47">
        <f t="shared" si="7"/>
        <v>0</v>
      </c>
      <c r="S41" s="82" t="str">
        <f t="shared" ca="1" si="1"/>
        <v/>
      </c>
      <c r="T41" s="82" t="str">
        <f t="shared" ca="1" si="2"/>
        <v/>
      </c>
      <c r="U41" s="82" t="str">
        <f t="shared" ca="1" si="3"/>
        <v/>
      </c>
      <c r="V41" s="82" t="str">
        <f t="shared" ca="1" si="4"/>
        <v/>
      </c>
      <c r="W41" s="82" t="str">
        <f t="shared" ca="1" si="5"/>
        <v/>
      </c>
      <c r="X41" s="82" t="str">
        <f t="shared" ca="1" si="6"/>
        <v/>
      </c>
    </row>
    <row r="42" spans="2:24" x14ac:dyDescent="0.25">
      <c r="B42" s="117"/>
      <c r="C42" s="117"/>
      <c r="D42" s="100"/>
      <c r="E42" s="100"/>
      <c r="F42" s="100"/>
      <c r="G42" s="100"/>
      <c r="H42" s="100"/>
      <c r="I42" s="101"/>
      <c r="J42" s="106"/>
      <c r="K42" s="106"/>
      <c r="L42" s="106"/>
      <c r="M42" s="102"/>
      <c r="N42" s="102"/>
      <c r="O42" s="102"/>
      <c r="P42" s="102"/>
      <c r="Q42" s="102"/>
      <c r="R42" s="47">
        <f t="shared" si="7"/>
        <v>0</v>
      </c>
      <c r="S42" s="82" t="str">
        <f t="shared" ca="1" si="1"/>
        <v/>
      </c>
      <c r="T42" s="82" t="str">
        <f t="shared" ca="1" si="2"/>
        <v/>
      </c>
      <c r="U42" s="82" t="str">
        <f t="shared" ca="1" si="3"/>
        <v/>
      </c>
      <c r="V42" s="82" t="str">
        <f t="shared" ca="1" si="4"/>
        <v/>
      </c>
      <c r="W42" s="82" t="str">
        <f t="shared" ca="1" si="5"/>
        <v/>
      </c>
      <c r="X42" s="82" t="str">
        <f t="shared" ca="1" si="6"/>
        <v/>
      </c>
    </row>
    <row r="43" spans="2:24" x14ac:dyDescent="0.25">
      <c r="B43" s="117"/>
      <c r="C43" s="117"/>
      <c r="D43" s="100"/>
      <c r="E43" s="100"/>
      <c r="F43" s="100"/>
      <c r="G43" s="100"/>
      <c r="H43" s="100"/>
      <c r="I43" s="101"/>
      <c r="J43" s="106"/>
      <c r="K43" s="106"/>
      <c r="L43" s="106"/>
      <c r="M43" s="102"/>
      <c r="N43" s="102"/>
      <c r="O43" s="102"/>
      <c r="P43" s="102"/>
      <c r="Q43" s="102"/>
      <c r="R43" s="47">
        <f t="shared" si="7"/>
        <v>0</v>
      </c>
      <c r="S43" s="82" t="str">
        <f t="shared" ca="1" si="1"/>
        <v/>
      </c>
      <c r="T43" s="82" t="str">
        <f t="shared" ca="1" si="2"/>
        <v/>
      </c>
      <c r="U43" s="82" t="str">
        <f t="shared" ca="1" si="3"/>
        <v/>
      </c>
      <c r="V43" s="82" t="str">
        <f t="shared" ca="1" si="4"/>
        <v/>
      </c>
      <c r="W43" s="82" t="str">
        <f t="shared" ca="1" si="5"/>
        <v/>
      </c>
      <c r="X43" s="82" t="str">
        <f t="shared" ca="1" si="6"/>
        <v/>
      </c>
    </row>
    <row r="44" spans="2:24" x14ac:dyDescent="0.25">
      <c r="B44" s="117"/>
      <c r="C44" s="117"/>
      <c r="D44" s="100"/>
      <c r="E44" s="100"/>
      <c r="F44" s="100"/>
      <c r="G44" s="100"/>
      <c r="H44" s="100"/>
      <c r="I44" s="101"/>
      <c r="J44" s="106"/>
      <c r="K44" s="106"/>
      <c r="L44" s="106"/>
      <c r="M44" s="102"/>
      <c r="N44" s="102"/>
      <c r="O44" s="102"/>
      <c r="P44" s="102"/>
      <c r="Q44" s="102"/>
      <c r="R44" s="47">
        <f t="shared" si="7"/>
        <v>0</v>
      </c>
      <c r="S44" s="82" t="str">
        <f t="shared" ca="1" si="1"/>
        <v/>
      </c>
      <c r="T44" s="82" t="str">
        <f t="shared" ca="1" si="2"/>
        <v/>
      </c>
      <c r="U44" s="82" t="str">
        <f t="shared" ca="1" si="3"/>
        <v/>
      </c>
      <c r="V44" s="82" t="str">
        <f t="shared" ca="1" si="4"/>
        <v/>
      </c>
      <c r="W44" s="82" t="str">
        <f t="shared" ca="1" si="5"/>
        <v/>
      </c>
      <c r="X44" s="82" t="str">
        <f t="shared" ca="1" si="6"/>
        <v/>
      </c>
    </row>
    <row r="45" spans="2:24" x14ac:dyDescent="0.25">
      <c r="B45" s="117"/>
      <c r="C45" s="117"/>
      <c r="D45" s="100"/>
      <c r="E45" s="100"/>
      <c r="F45" s="100"/>
      <c r="G45" s="100"/>
      <c r="H45" s="100"/>
      <c r="I45" s="101"/>
      <c r="J45" s="106"/>
      <c r="K45" s="106"/>
      <c r="L45" s="106"/>
      <c r="M45" s="102"/>
      <c r="N45" s="102"/>
      <c r="O45" s="102"/>
      <c r="P45" s="102"/>
      <c r="Q45" s="102"/>
      <c r="R45" s="47">
        <f t="shared" si="7"/>
        <v>0</v>
      </c>
      <c r="S45" s="82" t="str">
        <f t="shared" ca="1" si="1"/>
        <v/>
      </c>
      <c r="T45" s="82" t="str">
        <f t="shared" ca="1" si="2"/>
        <v/>
      </c>
      <c r="U45" s="82" t="str">
        <f t="shared" ca="1" si="3"/>
        <v/>
      </c>
      <c r="V45" s="82" t="str">
        <f t="shared" ca="1" si="4"/>
        <v/>
      </c>
      <c r="W45" s="82" t="str">
        <f t="shared" ca="1" si="5"/>
        <v/>
      </c>
      <c r="X45" s="82" t="str">
        <f t="shared" ca="1" si="6"/>
        <v/>
      </c>
    </row>
    <row r="46" spans="2:24" x14ac:dyDescent="0.25">
      <c r="B46" s="117"/>
      <c r="C46" s="117"/>
      <c r="D46" s="100"/>
      <c r="E46" s="100"/>
      <c r="F46" s="100"/>
      <c r="G46" s="100"/>
      <c r="H46" s="100"/>
      <c r="I46" s="101"/>
      <c r="J46" s="106"/>
      <c r="K46" s="106"/>
      <c r="L46" s="106"/>
      <c r="M46" s="102"/>
      <c r="N46" s="102"/>
      <c r="O46" s="102"/>
      <c r="P46" s="102"/>
      <c r="Q46" s="102"/>
      <c r="R46" s="47">
        <f t="shared" si="7"/>
        <v>0</v>
      </c>
      <c r="S46" s="82" t="str">
        <f t="shared" ca="1" si="1"/>
        <v/>
      </c>
      <c r="T46" s="82" t="str">
        <f t="shared" ca="1" si="2"/>
        <v/>
      </c>
      <c r="U46" s="82" t="str">
        <f t="shared" ca="1" si="3"/>
        <v/>
      </c>
      <c r="V46" s="82" t="str">
        <f t="shared" ca="1" si="4"/>
        <v/>
      </c>
      <c r="W46" s="82" t="str">
        <f t="shared" ca="1" si="5"/>
        <v/>
      </c>
      <c r="X46" s="82" t="str">
        <f t="shared" ca="1" si="6"/>
        <v/>
      </c>
    </row>
    <row r="47" spans="2:24" x14ac:dyDescent="0.25">
      <c r="B47" s="117"/>
      <c r="C47" s="117"/>
      <c r="D47" s="100"/>
      <c r="E47" s="100"/>
      <c r="F47" s="100"/>
      <c r="G47" s="100"/>
      <c r="H47" s="100"/>
      <c r="I47" s="101"/>
      <c r="J47" s="106"/>
      <c r="K47" s="106"/>
      <c r="L47" s="106"/>
      <c r="M47" s="102"/>
      <c r="N47" s="102"/>
      <c r="O47" s="102"/>
      <c r="P47" s="102"/>
      <c r="Q47" s="102"/>
      <c r="R47" s="47">
        <f t="shared" si="7"/>
        <v>0</v>
      </c>
      <c r="S47" s="82" t="str">
        <f t="shared" ca="1" si="1"/>
        <v/>
      </c>
      <c r="T47" s="82" t="str">
        <f t="shared" ca="1" si="2"/>
        <v/>
      </c>
      <c r="U47" s="82" t="str">
        <f t="shared" ca="1" si="3"/>
        <v/>
      </c>
      <c r="V47" s="82" t="str">
        <f t="shared" ca="1" si="4"/>
        <v/>
      </c>
      <c r="W47" s="82" t="str">
        <f t="shared" ca="1" si="5"/>
        <v/>
      </c>
      <c r="X47" s="82" t="str">
        <f t="shared" ca="1" si="6"/>
        <v/>
      </c>
    </row>
    <row r="48" spans="2:24" x14ac:dyDescent="0.25">
      <c r="B48" s="117"/>
      <c r="C48" s="117"/>
      <c r="D48" s="100"/>
      <c r="E48" s="100"/>
      <c r="F48" s="100"/>
      <c r="G48" s="100"/>
      <c r="H48" s="100"/>
      <c r="I48" s="101"/>
      <c r="J48" s="106"/>
      <c r="K48" s="106"/>
      <c r="L48" s="106"/>
      <c r="M48" s="102"/>
      <c r="N48" s="102"/>
      <c r="O48" s="102"/>
      <c r="P48" s="102"/>
      <c r="Q48" s="102"/>
      <c r="R48" s="47">
        <f t="shared" si="7"/>
        <v>0</v>
      </c>
      <c r="S48" s="82" t="str">
        <f t="shared" ca="1" si="1"/>
        <v/>
      </c>
      <c r="T48" s="82" t="str">
        <f t="shared" ca="1" si="2"/>
        <v/>
      </c>
      <c r="U48" s="82" t="str">
        <f t="shared" ca="1" si="3"/>
        <v/>
      </c>
      <c r="V48" s="82" t="str">
        <f t="shared" ca="1" si="4"/>
        <v/>
      </c>
      <c r="W48" s="82" t="str">
        <f t="shared" ca="1" si="5"/>
        <v/>
      </c>
      <c r="X48" s="82" t="str">
        <f t="shared" ca="1" si="6"/>
        <v/>
      </c>
    </row>
    <row r="49" spans="2:24" x14ac:dyDescent="0.25">
      <c r="B49" s="117"/>
      <c r="C49" s="117"/>
      <c r="D49" s="100"/>
      <c r="E49" s="100"/>
      <c r="F49" s="100"/>
      <c r="G49" s="100"/>
      <c r="H49" s="100"/>
      <c r="I49" s="101"/>
      <c r="J49" s="106"/>
      <c r="K49" s="106"/>
      <c r="L49" s="106"/>
      <c r="M49" s="102"/>
      <c r="N49" s="102"/>
      <c r="O49" s="102"/>
      <c r="P49" s="102"/>
      <c r="Q49" s="102"/>
      <c r="R49" s="47">
        <f t="shared" si="7"/>
        <v>0</v>
      </c>
      <c r="S49" s="82" t="str">
        <f t="shared" ca="1" si="1"/>
        <v/>
      </c>
      <c r="T49" s="82" t="str">
        <f t="shared" ca="1" si="2"/>
        <v/>
      </c>
      <c r="U49" s="82" t="str">
        <f t="shared" ca="1" si="3"/>
        <v/>
      </c>
      <c r="V49" s="82" t="str">
        <f t="shared" ca="1" si="4"/>
        <v/>
      </c>
      <c r="W49" s="82" t="str">
        <f t="shared" ca="1" si="5"/>
        <v/>
      </c>
      <c r="X49" s="82" t="str">
        <f t="shared" ca="1" si="6"/>
        <v/>
      </c>
    </row>
    <row r="50" spans="2:24" x14ac:dyDescent="0.25">
      <c r="B50" s="117"/>
      <c r="C50" s="117"/>
      <c r="D50" s="100"/>
      <c r="E50" s="100"/>
      <c r="F50" s="100"/>
      <c r="G50" s="100"/>
      <c r="H50" s="100"/>
      <c r="I50" s="101"/>
      <c r="J50" s="106"/>
      <c r="K50" s="106"/>
      <c r="L50" s="106"/>
      <c r="M50" s="102"/>
      <c r="N50" s="102"/>
      <c r="O50" s="102"/>
      <c r="P50" s="102"/>
      <c r="Q50" s="102"/>
      <c r="R50" s="47">
        <f t="shared" si="7"/>
        <v>0</v>
      </c>
      <c r="S50" s="82" t="str">
        <f t="shared" ca="1" si="1"/>
        <v/>
      </c>
      <c r="T50" s="82" t="str">
        <f t="shared" ca="1" si="2"/>
        <v/>
      </c>
      <c r="U50" s="82" t="str">
        <f t="shared" ca="1" si="3"/>
        <v/>
      </c>
      <c r="V50" s="82" t="str">
        <f t="shared" ca="1" si="4"/>
        <v/>
      </c>
      <c r="W50" s="82" t="str">
        <f t="shared" ca="1" si="5"/>
        <v/>
      </c>
      <c r="X50" s="82" t="str">
        <f t="shared" ca="1" si="6"/>
        <v/>
      </c>
    </row>
    <row r="51" spans="2:24" x14ac:dyDescent="0.25">
      <c r="B51" s="117"/>
      <c r="C51" s="117"/>
      <c r="D51" s="100"/>
      <c r="E51" s="100"/>
      <c r="F51" s="100"/>
      <c r="G51" s="100"/>
      <c r="H51" s="100"/>
      <c r="I51" s="101"/>
      <c r="J51" s="106"/>
      <c r="K51" s="106"/>
      <c r="L51" s="106"/>
      <c r="M51" s="102"/>
      <c r="N51" s="102"/>
      <c r="O51" s="102"/>
      <c r="P51" s="102"/>
      <c r="Q51" s="102"/>
      <c r="R51" s="47">
        <f t="shared" si="7"/>
        <v>0</v>
      </c>
      <c r="S51" s="82" t="str">
        <f t="shared" ca="1" si="1"/>
        <v/>
      </c>
      <c r="T51" s="82" t="str">
        <f t="shared" ca="1" si="2"/>
        <v/>
      </c>
      <c r="U51" s="82" t="str">
        <f t="shared" ca="1" si="3"/>
        <v/>
      </c>
      <c r="V51" s="82" t="str">
        <f t="shared" ca="1" si="4"/>
        <v/>
      </c>
      <c r="W51" s="82" t="str">
        <f t="shared" ca="1" si="5"/>
        <v/>
      </c>
      <c r="X51" s="82" t="str">
        <f t="shared" ca="1" si="6"/>
        <v/>
      </c>
    </row>
    <row r="52" spans="2:24" x14ac:dyDescent="0.25">
      <c r="B52" s="117"/>
      <c r="C52" s="117"/>
      <c r="D52" s="100"/>
      <c r="E52" s="100"/>
      <c r="F52" s="100"/>
      <c r="G52" s="100"/>
      <c r="H52" s="100"/>
      <c r="I52" s="101"/>
      <c r="J52" s="106"/>
      <c r="K52" s="106"/>
      <c r="L52" s="106"/>
      <c r="M52" s="102"/>
      <c r="N52" s="102"/>
      <c r="O52" s="102"/>
      <c r="P52" s="102"/>
      <c r="Q52" s="102"/>
      <c r="R52" s="47">
        <f t="shared" si="7"/>
        <v>0</v>
      </c>
      <c r="S52" s="82" t="str">
        <f t="shared" ca="1" si="1"/>
        <v/>
      </c>
      <c r="T52" s="82" t="str">
        <f t="shared" ca="1" si="2"/>
        <v/>
      </c>
      <c r="U52" s="82" t="str">
        <f t="shared" ca="1" si="3"/>
        <v/>
      </c>
      <c r="V52" s="82" t="str">
        <f t="shared" ca="1" si="4"/>
        <v/>
      </c>
      <c r="W52" s="82" t="str">
        <f t="shared" ca="1" si="5"/>
        <v/>
      </c>
      <c r="X52" s="82" t="str">
        <f t="shared" ca="1" si="6"/>
        <v/>
      </c>
    </row>
    <row r="53" spans="2:24" x14ac:dyDescent="0.25">
      <c r="B53" s="117"/>
      <c r="C53" s="117"/>
      <c r="D53" s="100"/>
      <c r="E53" s="100"/>
      <c r="F53" s="100"/>
      <c r="G53" s="100"/>
      <c r="H53" s="100"/>
      <c r="I53" s="101"/>
      <c r="J53" s="106"/>
      <c r="K53" s="106"/>
      <c r="L53" s="106"/>
      <c r="M53" s="102"/>
      <c r="N53" s="102"/>
      <c r="O53" s="102"/>
      <c r="P53" s="102"/>
      <c r="Q53" s="102"/>
      <c r="R53" s="47">
        <f t="shared" si="7"/>
        <v>0</v>
      </c>
      <c r="S53" s="82" t="str">
        <f t="shared" ca="1" si="1"/>
        <v/>
      </c>
      <c r="T53" s="82" t="str">
        <f t="shared" ca="1" si="2"/>
        <v/>
      </c>
      <c r="U53" s="82" t="str">
        <f t="shared" ca="1" si="3"/>
        <v/>
      </c>
      <c r="V53" s="82" t="str">
        <f t="shared" ca="1" si="4"/>
        <v/>
      </c>
      <c r="W53" s="82" t="str">
        <f t="shared" ca="1" si="5"/>
        <v/>
      </c>
      <c r="X53" s="82" t="str">
        <f t="shared" ca="1" si="6"/>
        <v/>
      </c>
    </row>
    <row r="54" spans="2:24" x14ac:dyDescent="0.25">
      <c r="B54" s="117"/>
      <c r="C54" s="117"/>
      <c r="D54" s="100"/>
      <c r="E54" s="100"/>
      <c r="F54" s="100"/>
      <c r="G54" s="100"/>
      <c r="H54" s="100"/>
      <c r="I54" s="101"/>
      <c r="J54" s="106"/>
      <c r="K54" s="106"/>
      <c r="L54" s="106"/>
      <c r="M54" s="102"/>
      <c r="N54" s="102"/>
      <c r="O54" s="102"/>
      <c r="P54" s="102"/>
      <c r="Q54" s="102"/>
      <c r="R54" s="47">
        <f t="shared" si="7"/>
        <v>0</v>
      </c>
      <c r="S54" s="82" t="str">
        <f t="shared" ca="1" si="1"/>
        <v/>
      </c>
      <c r="T54" s="82" t="str">
        <f t="shared" ca="1" si="2"/>
        <v/>
      </c>
      <c r="U54" s="82" t="str">
        <f t="shared" ca="1" si="3"/>
        <v/>
      </c>
      <c r="V54" s="82" t="str">
        <f t="shared" ca="1" si="4"/>
        <v/>
      </c>
      <c r="W54" s="82" t="str">
        <f t="shared" ca="1" si="5"/>
        <v/>
      </c>
      <c r="X54" s="82" t="str">
        <f t="shared" ca="1" si="6"/>
        <v/>
      </c>
    </row>
    <row r="55" spans="2:24" x14ac:dyDescent="0.25">
      <c r="B55" s="117"/>
      <c r="C55" s="117"/>
      <c r="D55" s="100"/>
      <c r="E55" s="100"/>
      <c r="F55" s="100"/>
      <c r="G55" s="100"/>
      <c r="H55" s="100"/>
      <c r="I55" s="101"/>
      <c r="J55" s="106"/>
      <c r="K55" s="106"/>
      <c r="L55" s="106"/>
      <c r="M55" s="102"/>
      <c r="N55" s="102"/>
      <c r="O55" s="102"/>
      <c r="P55" s="102"/>
      <c r="Q55" s="102"/>
      <c r="R55" s="47">
        <f t="shared" si="7"/>
        <v>0</v>
      </c>
      <c r="S55" s="82" t="str">
        <f t="shared" ca="1" si="1"/>
        <v/>
      </c>
      <c r="T55" s="82" t="str">
        <f t="shared" ca="1" si="2"/>
        <v/>
      </c>
      <c r="U55" s="82" t="str">
        <f t="shared" ca="1" si="3"/>
        <v/>
      </c>
      <c r="V55" s="82" t="str">
        <f t="shared" ca="1" si="4"/>
        <v/>
      </c>
      <c r="W55" s="82" t="str">
        <f t="shared" ca="1" si="5"/>
        <v/>
      </c>
      <c r="X55" s="82" t="str">
        <f t="shared" ca="1" si="6"/>
        <v/>
      </c>
    </row>
    <row r="56" spans="2:24" x14ac:dyDescent="0.25">
      <c r="B56" s="117"/>
      <c r="C56" s="117"/>
      <c r="D56" s="100"/>
      <c r="E56" s="100"/>
      <c r="F56" s="100"/>
      <c r="G56" s="100"/>
      <c r="H56" s="100"/>
      <c r="I56" s="101"/>
      <c r="J56" s="106"/>
      <c r="K56" s="106"/>
      <c r="L56" s="106"/>
      <c r="M56" s="102"/>
      <c r="N56" s="102"/>
      <c r="O56" s="102"/>
      <c r="P56" s="102"/>
      <c r="Q56" s="102"/>
      <c r="R56" s="47">
        <f t="shared" si="7"/>
        <v>0</v>
      </c>
      <c r="S56" s="82" t="str">
        <f t="shared" ca="1" si="1"/>
        <v/>
      </c>
      <c r="T56" s="82" t="str">
        <f t="shared" ca="1" si="2"/>
        <v/>
      </c>
      <c r="U56" s="82" t="str">
        <f t="shared" ca="1" si="3"/>
        <v/>
      </c>
      <c r="V56" s="82" t="str">
        <f t="shared" ca="1" si="4"/>
        <v/>
      </c>
      <c r="W56" s="82" t="str">
        <f t="shared" ca="1" si="5"/>
        <v/>
      </c>
      <c r="X56" s="82" t="str">
        <f t="shared" ca="1" si="6"/>
        <v/>
      </c>
    </row>
    <row r="57" spans="2:24" x14ac:dyDescent="0.25">
      <c r="B57" s="117"/>
      <c r="C57" s="117"/>
      <c r="D57" s="100"/>
      <c r="E57" s="100"/>
      <c r="F57" s="100"/>
      <c r="G57" s="100"/>
      <c r="H57" s="100"/>
      <c r="I57" s="101"/>
      <c r="J57" s="106"/>
      <c r="K57" s="106"/>
      <c r="L57" s="106"/>
      <c r="M57" s="102"/>
      <c r="N57" s="102"/>
      <c r="O57" s="102"/>
      <c r="P57" s="102"/>
      <c r="Q57" s="102"/>
      <c r="R57" s="47">
        <f t="shared" si="7"/>
        <v>0</v>
      </c>
      <c r="S57" s="82" t="str">
        <f t="shared" ca="1" si="1"/>
        <v/>
      </c>
      <c r="T57" s="82" t="str">
        <f t="shared" ca="1" si="2"/>
        <v/>
      </c>
      <c r="U57" s="82" t="str">
        <f t="shared" ca="1" si="3"/>
        <v/>
      </c>
      <c r="V57" s="82" t="str">
        <f t="shared" ca="1" si="4"/>
        <v/>
      </c>
      <c r="W57" s="82" t="str">
        <f t="shared" ca="1" si="5"/>
        <v/>
      </c>
      <c r="X57" s="82" t="str">
        <f t="shared" ca="1" si="6"/>
        <v/>
      </c>
    </row>
    <row r="58" spans="2:24" x14ac:dyDescent="0.25">
      <c r="B58" s="117"/>
      <c r="C58" s="117"/>
      <c r="D58" s="100"/>
      <c r="E58" s="100"/>
      <c r="F58" s="100"/>
      <c r="G58" s="100"/>
      <c r="H58" s="100"/>
      <c r="I58" s="101"/>
      <c r="J58" s="106"/>
      <c r="K58" s="106"/>
      <c r="L58" s="106"/>
      <c r="M58" s="102"/>
      <c r="N58" s="102"/>
      <c r="O58" s="102"/>
      <c r="P58" s="102"/>
      <c r="Q58" s="102"/>
      <c r="R58" s="47">
        <f t="shared" si="7"/>
        <v>0</v>
      </c>
      <c r="S58" s="82" t="str">
        <f t="shared" ca="1" si="1"/>
        <v/>
      </c>
      <c r="T58" s="82" t="str">
        <f t="shared" ca="1" si="2"/>
        <v/>
      </c>
      <c r="U58" s="82" t="str">
        <f t="shared" ca="1" si="3"/>
        <v/>
      </c>
      <c r="V58" s="82" t="str">
        <f t="shared" ca="1" si="4"/>
        <v/>
      </c>
      <c r="W58" s="82" t="str">
        <f t="shared" ca="1" si="5"/>
        <v/>
      </c>
      <c r="X58" s="82" t="str">
        <f t="shared" ca="1" si="6"/>
        <v/>
      </c>
    </row>
    <row r="59" spans="2:24" x14ac:dyDescent="0.25">
      <c r="B59" s="117"/>
      <c r="C59" s="117"/>
      <c r="D59" s="100"/>
      <c r="E59" s="100"/>
      <c r="F59" s="100"/>
      <c r="G59" s="100"/>
      <c r="H59" s="100"/>
      <c r="I59" s="101"/>
      <c r="J59" s="106"/>
      <c r="K59" s="106"/>
      <c r="L59" s="106"/>
      <c r="M59" s="102"/>
      <c r="N59" s="102"/>
      <c r="O59" s="102"/>
      <c r="P59" s="102"/>
      <c r="Q59" s="102"/>
      <c r="R59" s="47">
        <f t="shared" si="7"/>
        <v>0</v>
      </c>
      <c r="S59" s="82" t="str">
        <f t="shared" ca="1" si="1"/>
        <v/>
      </c>
      <c r="T59" s="82" t="str">
        <f t="shared" ca="1" si="2"/>
        <v/>
      </c>
      <c r="U59" s="82" t="str">
        <f t="shared" ca="1" si="3"/>
        <v/>
      </c>
      <c r="V59" s="82" t="str">
        <f t="shared" ca="1" si="4"/>
        <v/>
      </c>
      <c r="W59" s="82" t="str">
        <f t="shared" ca="1" si="5"/>
        <v/>
      </c>
      <c r="X59" s="82" t="str">
        <f t="shared" ca="1" si="6"/>
        <v/>
      </c>
    </row>
    <row r="60" spans="2:24" x14ac:dyDescent="0.25">
      <c r="B60" s="117"/>
      <c r="C60" s="117"/>
      <c r="D60" s="100"/>
      <c r="E60" s="100"/>
      <c r="F60" s="100"/>
      <c r="G60" s="100"/>
      <c r="H60" s="100"/>
      <c r="I60" s="101"/>
      <c r="J60" s="106"/>
      <c r="K60" s="106"/>
      <c r="L60" s="106"/>
      <c r="M60" s="102"/>
      <c r="N60" s="102"/>
      <c r="O60" s="102"/>
      <c r="P60" s="102"/>
      <c r="Q60" s="102"/>
      <c r="R60" s="47">
        <f t="shared" si="7"/>
        <v>0</v>
      </c>
      <c r="S60" s="82" t="str">
        <f t="shared" ca="1" si="1"/>
        <v/>
      </c>
      <c r="T60" s="82" t="str">
        <f t="shared" ca="1" si="2"/>
        <v/>
      </c>
      <c r="U60" s="82" t="str">
        <f t="shared" ca="1" si="3"/>
        <v/>
      </c>
      <c r="V60" s="82" t="str">
        <f t="shared" ca="1" si="4"/>
        <v/>
      </c>
      <c r="W60" s="82" t="str">
        <f t="shared" ca="1" si="5"/>
        <v/>
      </c>
      <c r="X60" s="82" t="str">
        <f t="shared" ca="1" si="6"/>
        <v/>
      </c>
    </row>
    <row r="61" spans="2:24" x14ac:dyDescent="0.25">
      <c r="B61" s="117"/>
      <c r="C61" s="117"/>
      <c r="D61" s="100"/>
      <c r="E61" s="100"/>
      <c r="F61" s="100"/>
      <c r="G61" s="100"/>
      <c r="H61" s="100"/>
      <c r="I61" s="101"/>
      <c r="J61" s="106"/>
      <c r="K61" s="106"/>
      <c r="L61" s="106"/>
      <c r="M61" s="102"/>
      <c r="N61" s="102"/>
      <c r="O61" s="102"/>
      <c r="P61" s="102"/>
      <c r="Q61" s="102"/>
      <c r="R61" s="47">
        <f t="shared" si="7"/>
        <v>0</v>
      </c>
      <c r="S61" s="82" t="str">
        <f t="shared" ca="1" si="1"/>
        <v/>
      </c>
      <c r="T61" s="82" t="str">
        <f t="shared" ca="1" si="2"/>
        <v/>
      </c>
      <c r="U61" s="82" t="str">
        <f t="shared" ca="1" si="3"/>
        <v/>
      </c>
      <c r="V61" s="82" t="str">
        <f t="shared" ca="1" si="4"/>
        <v/>
      </c>
      <c r="W61" s="82" t="str">
        <f t="shared" ca="1" si="5"/>
        <v/>
      </c>
      <c r="X61" s="82" t="str">
        <f t="shared" ca="1" si="6"/>
        <v/>
      </c>
    </row>
    <row r="62" spans="2:24" x14ac:dyDescent="0.25">
      <c r="B62" s="117"/>
      <c r="C62" s="117"/>
      <c r="D62" s="100"/>
      <c r="E62" s="100"/>
      <c r="F62" s="100"/>
      <c r="G62" s="100"/>
      <c r="H62" s="100"/>
      <c r="I62" s="101"/>
      <c r="J62" s="106"/>
      <c r="K62" s="106"/>
      <c r="L62" s="106"/>
      <c r="M62" s="102"/>
      <c r="N62" s="102"/>
      <c r="O62" s="102"/>
      <c r="P62" s="102"/>
      <c r="Q62" s="102"/>
      <c r="R62" s="47">
        <f t="shared" si="7"/>
        <v>0</v>
      </c>
      <c r="S62" s="82" t="str">
        <f t="shared" ca="1" si="1"/>
        <v/>
      </c>
      <c r="T62" s="82" t="str">
        <f t="shared" ca="1" si="2"/>
        <v/>
      </c>
      <c r="U62" s="82" t="str">
        <f t="shared" ca="1" si="3"/>
        <v/>
      </c>
      <c r="V62" s="82" t="str">
        <f t="shared" ca="1" si="4"/>
        <v/>
      </c>
      <c r="W62" s="82" t="str">
        <f t="shared" ca="1" si="5"/>
        <v/>
      </c>
      <c r="X62" s="82" t="str">
        <f t="shared" ca="1" si="6"/>
        <v/>
      </c>
    </row>
    <row r="63" spans="2:24" x14ac:dyDescent="0.25">
      <c r="B63" s="117"/>
      <c r="C63" s="117"/>
      <c r="D63" s="100"/>
      <c r="E63" s="100"/>
      <c r="F63" s="100"/>
      <c r="G63" s="100"/>
      <c r="H63" s="100"/>
      <c r="I63" s="101"/>
      <c r="J63" s="106"/>
      <c r="K63" s="106"/>
      <c r="L63" s="106"/>
      <c r="M63" s="102"/>
      <c r="N63" s="102"/>
      <c r="O63" s="102"/>
      <c r="P63" s="102"/>
      <c r="Q63" s="102"/>
      <c r="R63" s="47">
        <f t="shared" si="7"/>
        <v>0</v>
      </c>
      <c r="S63" s="82" t="str">
        <f t="shared" ca="1" si="1"/>
        <v/>
      </c>
      <c r="T63" s="82" t="str">
        <f t="shared" ca="1" si="2"/>
        <v/>
      </c>
      <c r="U63" s="82" t="str">
        <f t="shared" ca="1" si="3"/>
        <v/>
      </c>
      <c r="V63" s="82" t="str">
        <f t="shared" ca="1" si="4"/>
        <v/>
      </c>
      <c r="W63" s="82" t="str">
        <f t="shared" ca="1" si="5"/>
        <v/>
      </c>
      <c r="X63" s="82" t="str">
        <f t="shared" ca="1" si="6"/>
        <v/>
      </c>
    </row>
    <row r="64" spans="2:24" x14ac:dyDescent="0.25">
      <c r="B64" s="117"/>
      <c r="C64" s="117"/>
      <c r="D64" s="100"/>
      <c r="E64" s="100"/>
      <c r="F64" s="100"/>
      <c r="G64" s="100"/>
      <c r="H64" s="100"/>
      <c r="I64" s="101"/>
      <c r="J64" s="106"/>
      <c r="K64" s="106"/>
      <c r="L64" s="106"/>
      <c r="M64" s="102"/>
      <c r="N64" s="102"/>
      <c r="O64" s="102"/>
      <c r="P64" s="102"/>
      <c r="Q64" s="102"/>
      <c r="R64" s="47">
        <f t="shared" si="7"/>
        <v>0</v>
      </c>
      <c r="S64" s="82" t="str">
        <f t="shared" ca="1" si="1"/>
        <v/>
      </c>
      <c r="T64" s="82" t="str">
        <f t="shared" ca="1" si="2"/>
        <v/>
      </c>
      <c r="U64" s="82" t="str">
        <f t="shared" ca="1" si="3"/>
        <v/>
      </c>
      <c r="V64" s="82" t="str">
        <f t="shared" ca="1" si="4"/>
        <v/>
      </c>
      <c r="W64" s="82" t="str">
        <f t="shared" ca="1" si="5"/>
        <v/>
      </c>
      <c r="X64" s="82" t="str">
        <f t="shared" ca="1" si="6"/>
        <v/>
      </c>
    </row>
    <row r="65" spans="2:24" x14ac:dyDescent="0.25">
      <c r="B65" s="117"/>
      <c r="C65" s="117"/>
      <c r="D65" s="100"/>
      <c r="E65" s="100"/>
      <c r="F65" s="100"/>
      <c r="G65" s="100"/>
      <c r="H65" s="100"/>
      <c r="I65" s="101"/>
      <c r="J65" s="106"/>
      <c r="K65" s="106"/>
      <c r="L65" s="106"/>
      <c r="M65" s="102"/>
      <c r="N65" s="102"/>
      <c r="O65" s="102"/>
      <c r="P65" s="102"/>
      <c r="Q65" s="102"/>
      <c r="R65" s="47">
        <f t="shared" si="7"/>
        <v>0</v>
      </c>
      <c r="S65" s="82" t="str">
        <f t="shared" ca="1" si="1"/>
        <v/>
      </c>
      <c r="T65" s="82" t="str">
        <f t="shared" ca="1" si="2"/>
        <v/>
      </c>
      <c r="U65" s="82" t="str">
        <f t="shared" ca="1" si="3"/>
        <v/>
      </c>
      <c r="V65" s="82" t="str">
        <f t="shared" ca="1" si="4"/>
        <v/>
      </c>
      <c r="W65" s="82" t="str">
        <f t="shared" ca="1" si="5"/>
        <v/>
      </c>
      <c r="X65" s="82" t="str">
        <f t="shared" ca="1" si="6"/>
        <v/>
      </c>
    </row>
    <row r="66" spans="2:24" x14ac:dyDescent="0.25">
      <c r="B66" s="117"/>
      <c r="C66" s="117"/>
      <c r="D66" s="100"/>
      <c r="E66" s="100"/>
      <c r="F66" s="100"/>
      <c r="G66" s="100"/>
      <c r="H66" s="100"/>
      <c r="I66" s="101"/>
      <c r="J66" s="106"/>
      <c r="K66" s="106"/>
      <c r="L66" s="106"/>
      <c r="M66" s="102"/>
      <c r="N66" s="102"/>
      <c r="O66" s="102"/>
      <c r="P66" s="102"/>
      <c r="Q66" s="102"/>
      <c r="R66" s="47">
        <f t="shared" si="7"/>
        <v>0</v>
      </c>
      <c r="S66" s="82" t="str">
        <f t="shared" ca="1" si="1"/>
        <v/>
      </c>
      <c r="T66" s="82" t="str">
        <f t="shared" ca="1" si="2"/>
        <v/>
      </c>
      <c r="U66" s="82" t="str">
        <f t="shared" ca="1" si="3"/>
        <v/>
      </c>
      <c r="V66" s="82" t="str">
        <f t="shared" ca="1" si="4"/>
        <v/>
      </c>
      <c r="W66" s="82" t="str">
        <f t="shared" ca="1" si="5"/>
        <v/>
      </c>
      <c r="X66" s="82" t="str">
        <f t="shared" ca="1" si="6"/>
        <v/>
      </c>
    </row>
    <row r="67" spans="2:24" x14ac:dyDescent="0.25">
      <c r="B67" s="117"/>
      <c r="C67" s="117"/>
      <c r="D67" s="100"/>
      <c r="E67" s="100"/>
      <c r="F67" s="100"/>
      <c r="G67" s="100"/>
      <c r="H67" s="100"/>
      <c r="I67" s="101"/>
      <c r="J67" s="106"/>
      <c r="K67" s="106"/>
      <c r="L67" s="106"/>
      <c r="M67" s="102"/>
      <c r="N67" s="102"/>
      <c r="O67" s="102"/>
      <c r="P67" s="102"/>
      <c r="Q67" s="102"/>
      <c r="R67" s="47">
        <f t="shared" si="7"/>
        <v>0</v>
      </c>
      <c r="S67" s="82" t="str">
        <f t="shared" ca="1" si="1"/>
        <v/>
      </c>
      <c r="T67" s="82" t="str">
        <f t="shared" ca="1" si="2"/>
        <v/>
      </c>
      <c r="U67" s="82" t="str">
        <f t="shared" ca="1" si="3"/>
        <v/>
      </c>
      <c r="V67" s="82" t="str">
        <f t="shared" ca="1" si="4"/>
        <v/>
      </c>
      <c r="W67" s="82" t="str">
        <f t="shared" ca="1" si="5"/>
        <v/>
      </c>
      <c r="X67" s="82" t="str">
        <f t="shared" ca="1" si="6"/>
        <v/>
      </c>
    </row>
    <row r="68" spans="2:24" x14ac:dyDescent="0.25">
      <c r="B68" s="117"/>
      <c r="C68" s="117"/>
      <c r="D68" s="100"/>
      <c r="E68" s="100"/>
      <c r="F68" s="100"/>
      <c r="G68" s="100"/>
      <c r="H68" s="100"/>
      <c r="I68" s="101"/>
      <c r="J68" s="106"/>
      <c r="K68" s="106"/>
      <c r="L68" s="106"/>
      <c r="M68" s="102"/>
      <c r="N68" s="102"/>
      <c r="O68" s="102"/>
      <c r="P68" s="102"/>
      <c r="Q68" s="102"/>
      <c r="R68" s="47">
        <f t="shared" si="7"/>
        <v>0</v>
      </c>
      <c r="S68" s="82" t="str">
        <f t="shared" ca="1" si="1"/>
        <v/>
      </c>
      <c r="T68" s="82" t="str">
        <f t="shared" ca="1" si="2"/>
        <v/>
      </c>
      <c r="U68" s="82" t="str">
        <f t="shared" ca="1" si="3"/>
        <v/>
      </c>
      <c r="V68" s="82" t="str">
        <f t="shared" ca="1" si="4"/>
        <v/>
      </c>
      <c r="W68" s="82" t="str">
        <f t="shared" ca="1" si="5"/>
        <v/>
      </c>
      <c r="X68" s="82" t="str">
        <f t="shared" ca="1" si="6"/>
        <v/>
      </c>
    </row>
    <row r="69" spans="2:24" x14ac:dyDescent="0.25">
      <c r="B69" s="117"/>
      <c r="C69" s="117"/>
      <c r="D69" s="100"/>
      <c r="E69" s="100"/>
      <c r="F69" s="100"/>
      <c r="G69" s="100"/>
      <c r="H69" s="100"/>
      <c r="I69" s="101"/>
      <c r="J69" s="106"/>
      <c r="K69" s="106"/>
      <c r="L69" s="106"/>
      <c r="M69" s="102"/>
      <c r="N69" s="102"/>
      <c r="O69" s="102"/>
      <c r="P69" s="102"/>
      <c r="Q69" s="102"/>
      <c r="R69" s="47">
        <f t="shared" si="7"/>
        <v>0</v>
      </c>
      <c r="S69" s="82" t="str">
        <f t="shared" ca="1" si="1"/>
        <v/>
      </c>
      <c r="T69" s="82" t="str">
        <f t="shared" ca="1" si="2"/>
        <v/>
      </c>
      <c r="U69" s="82" t="str">
        <f t="shared" ca="1" si="3"/>
        <v/>
      </c>
      <c r="V69" s="82" t="str">
        <f t="shared" ca="1" si="4"/>
        <v/>
      </c>
      <c r="W69" s="82" t="str">
        <f t="shared" ca="1" si="5"/>
        <v/>
      </c>
      <c r="X69" s="82" t="str">
        <f t="shared" ca="1" si="6"/>
        <v/>
      </c>
    </row>
    <row r="70" spans="2:24" x14ac:dyDescent="0.25">
      <c r="B70" s="117"/>
      <c r="C70" s="117"/>
      <c r="D70" s="100"/>
      <c r="E70" s="100"/>
      <c r="F70" s="100"/>
      <c r="G70" s="100"/>
      <c r="H70" s="100"/>
      <c r="I70" s="101"/>
      <c r="J70" s="106"/>
      <c r="K70" s="106"/>
      <c r="L70" s="106"/>
      <c r="M70" s="102"/>
      <c r="N70" s="102"/>
      <c r="O70" s="102"/>
      <c r="P70" s="102"/>
      <c r="Q70" s="102"/>
      <c r="R70" s="47">
        <f t="shared" si="7"/>
        <v>0</v>
      </c>
      <c r="S70" s="82" t="str">
        <f t="shared" ca="1" si="1"/>
        <v/>
      </c>
      <c r="T70" s="82" t="str">
        <f t="shared" ca="1" si="2"/>
        <v/>
      </c>
      <c r="U70" s="82" t="str">
        <f t="shared" ca="1" si="3"/>
        <v/>
      </c>
      <c r="V70" s="82" t="str">
        <f t="shared" ca="1" si="4"/>
        <v/>
      </c>
      <c r="W70" s="82" t="str">
        <f t="shared" ca="1" si="5"/>
        <v/>
      </c>
      <c r="X70" s="82" t="str">
        <f t="shared" ca="1" si="6"/>
        <v/>
      </c>
    </row>
    <row r="71" spans="2:24" x14ac:dyDescent="0.25">
      <c r="B71" s="117"/>
      <c r="C71" s="117"/>
      <c r="D71" s="100"/>
      <c r="E71" s="100"/>
      <c r="F71" s="100"/>
      <c r="G71" s="100"/>
      <c r="H71" s="100"/>
      <c r="I71" s="101"/>
      <c r="J71" s="106"/>
      <c r="K71" s="106"/>
      <c r="L71" s="106"/>
      <c r="M71" s="102"/>
      <c r="N71" s="102"/>
      <c r="O71" s="102"/>
      <c r="P71" s="102"/>
      <c r="Q71" s="102"/>
      <c r="R71" s="47">
        <f t="shared" si="7"/>
        <v>0</v>
      </c>
      <c r="S71" s="82" t="str">
        <f t="shared" ca="1" si="1"/>
        <v/>
      </c>
      <c r="T71" s="82" t="str">
        <f t="shared" ca="1" si="2"/>
        <v/>
      </c>
      <c r="U71" s="82" t="str">
        <f t="shared" ca="1" si="3"/>
        <v/>
      </c>
      <c r="V71" s="82" t="str">
        <f t="shared" ca="1" si="4"/>
        <v/>
      </c>
      <c r="W71" s="82" t="str">
        <f t="shared" ca="1" si="5"/>
        <v/>
      </c>
      <c r="X71" s="82" t="str">
        <f t="shared" ca="1" si="6"/>
        <v/>
      </c>
    </row>
    <row r="72" spans="2:24" x14ac:dyDescent="0.25">
      <c r="B72" s="117"/>
      <c r="C72" s="117"/>
      <c r="D72" s="100"/>
      <c r="E72" s="100"/>
      <c r="F72" s="100"/>
      <c r="G72" s="100"/>
      <c r="H72" s="100"/>
      <c r="I72" s="101"/>
      <c r="J72" s="106"/>
      <c r="K72" s="106"/>
      <c r="L72" s="106"/>
      <c r="M72" s="102"/>
      <c r="N72" s="102"/>
      <c r="O72" s="102"/>
      <c r="P72" s="102"/>
      <c r="Q72" s="102"/>
      <c r="R72" s="47">
        <f t="shared" ref="R72:R79" si="8">SUM(M72:Q72)</f>
        <v>0</v>
      </c>
      <c r="S72" s="82" t="str">
        <f t="shared" ca="1" si="1"/>
        <v/>
      </c>
      <c r="T72" s="82" t="str">
        <f t="shared" ca="1" si="2"/>
        <v/>
      </c>
      <c r="U72" s="82" t="str">
        <f t="shared" ca="1" si="3"/>
        <v/>
      </c>
      <c r="V72" s="82" t="str">
        <f t="shared" ca="1" si="4"/>
        <v/>
      </c>
      <c r="W72" s="82" t="str">
        <f t="shared" ca="1" si="5"/>
        <v/>
      </c>
      <c r="X72" s="82" t="str">
        <f t="shared" ca="1" si="6"/>
        <v/>
      </c>
    </row>
    <row r="73" spans="2:24" x14ac:dyDescent="0.25">
      <c r="B73" s="117"/>
      <c r="C73" s="117"/>
      <c r="D73" s="100"/>
      <c r="E73" s="100"/>
      <c r="F73" s="100"/>
      <c r="G73" s="100"/>
      <c r="H73" s="100"/>
      <c r="I73" s="101"/>
      <c r="J73" s="106"/>
      <c r="K73" s="106"/>
      <c r="L73" s="106"/>
      <c r="M73" s="102"/>
      <c r="N73" s="102"/>
      <c r="O73" s="102"/>
      <c r="P73" s="102"/>
      <c r="Q73" s="102"/>
      <c r="R73" s="47">
        <f t="shared" si="8"/>
        <v>0</v>
      </c>
      <c r="S73" s="82" t="str">
        <f t="shared" ref="S73:S79" ca="1" si="9">IF(J73="","",IF(DATE(YEAR(J73)+3,MONTH(J73),DAY(J73))&gt;TODAY(),"","TRUE"))</f>
        <v/>
      </c>
      <c r="T73" s="82" t="str">
        <f t="shared" ref="T73:T79" ca="1" si="10">IF(K73="","",IF(DATE(YEAR(K73)+3,MONTH(K73),DAY(K73))&gt;TODAY(),"","TRUE"))</f>
        <v/>
      </c>
      <c r="U73" s="82" t="str">
        <f t="shared" ref="U73:U79" ca="1" si="11">IF(J73="","",IF(DATE(YEAR(J73)+3,MONTH(J73),DAY(J73))-90&gt;TODAY(),"","TRUE"))</f>
        <v/>
      </c>
      <c r="V73" s="82" t="str">
        <f t="shared" ref="V73:V79" ca="1" si="12">IF(K73="","",IF(DATE(YEAR(K73)+3,MONTH(K73),DAY(K73))-90&gt;TODAY(),"","TRUE"))</f>
        <v/>
      </c>
      <c r="W73" s="82" t="str">
        <f t="shared" ref="W73:W79" ca="1" si="13">IF(L73="","",IF(DATE(YEAR(L73)+3,MONTH(L73),DAY(L73))&gt;TODAY(),"","TRUE"))</f>
        <v/>
      </c>
      <c r="X73" s="82" t="str">
        <f t="shared" ref="X73:X79" ca="1" si="14">IF(L73="","",IF(DATE(YEAR(L73)+3,MONTH(L73),DAY(L73))-90&gt;TODAY(),"","TRUE"))</f>
        <v/>
      </c>
    </row>
    <row r="74" spans="2:24" x14ac:dyDescent="0.25">
      <c r="B74" s="117"/>
      <c r="C74" s="117"/>
      <c r="D74" s="100"/>
      <c r="E74" s="100"/>
      <c r="F74" s="100"/>
      <c r="G74" s="100"/>
      <c r="H74" s="100"/>
      <c r="I74" s="101"/>
      <c r="J74" s="106"/>
      <c r="K74" s="106"/>
      <c r="L74" s="106"/>
      <c r="M74" s="102"/>
      <c r="N74" s="102"/>
      <c r="O74" s="102"/>
      <c r="P74" s="102"/>
      <c r="Q74" s="102"/>
      <c r="R74" s="47">
        <f t="shared" si="8"/>
        <v>0</v>
      </c>
      <c r="S74" s="82" t="str">
        <f t="shared" ca="1" si="9"/>
        <v/>
      </c>
      <c r="T74" s="82" t="str">
        <f t="shared" ca="1" si="10"/>
        <v/>
      </c>
      <c r="U74" s="82" t="str">
        <f t="shared" ca="1" si="11"/>
        <v/>
      </c>
      <c r="V74" s="82" t="str">
        <f t="shared" ca="1" si="12"/>
        <v/>
      </c>
      <c r="W74" s="82" t="str">
        <f t="shared" ca="1" si="13"/>
        <v/>
      </c>
      <c r="X74" s="82" t="str">
        <f t="shared" ca="1" si="14"/>
        <v/>
      </c>
    </row>
    <row r="75" spans="2:24" x14ac:dyDescent="0.25">
      <c r="B75" s="117"/>
      <c r="C75" s="117"/>
      <c r="D75" s="100"/>
      <c r="E75" s="100"/>
      <c r="F75" s="100"/>
      <c r="G75" s="100"/>
      <c r="H75" s="100"/>
      <c r="I75" s="101"/>
      <c r="J75" s="106"/>
      <c r="K75" s="106"/>
      <c r="L75" s="106"/>
      <c r="M75" s="102"/>
      <c r="N75" s="102"/>
      <c r="O75" s="102"/>
      <c r="P75" s="102"/>
      <c r="Q75" s="102"/>
      <c r="R75" s="47">
        <f t="shared" si="8"/>
        <v>0</v>
      </c>
      <c r="S75" s="82" t="str">
        <f t="shared" ca="1" si="9"/>
        <v/>
      </c>
      <c r="T75" s="82" t="str">
        <f t="shared" ca="1" si="10"/>
        <v/>
      </c>
      <c r="U75" s="82" t="str">
        <f t="shared" ca="1" si="11"/>
        <v/>
      </c>
      <c r="V75" s="82" t="str">
        <f t="shared" ca="1" si="12"/>
        <v/>
      </c>
      <c r="W75" s="82" t="str">
        <f t="shared" ca="1" si="13"/>
        <v/>
      </c>
      <c r="X75" s="82" t="str">
        <f t="shared" ca="1" si="14"/>
        <v/>
      </c>
    </row>
    <row r="76" spans="2:24" x14ac:dyDescent="0.25">
      <c r="B76" s="117"/>
      <c r="C76" s="117"/>
      <c r="D76" s="100"/>
      <c r="E76" s="100"/>
      <c r="F76" s="100"/>
      <c r="G76" s="100"/>
      <c r="H76" s="100"/>
      <c r="I76" s="101"/>
      <c r="J76" s="106"/>
      <c r="K76" s="106"/>
      <c r="L76" s="106"/>
      <c r="M76" s="102"/>
      <c r="N76" s="102"/>
      <c r="O76" s="102"/>
      <c r="P76" s="102"/>
      <c r="Q76" s="102"/>
      <c r="R76" s="47">
        <f t="shared" si="8"/>
        <v>0</v>
      </c>
      <c r="S76" s="82" t="str">
        <f t="shared" ca="1" si="9"/>
        <v/>
      </c>
      <c r="T76" s="82" t="str">
        <f t="shared" ca="1" si="10"/>
        <v/>
      </c>
      <c r="U76" s="82" t="str">
        <f t="shared" ca="1" si="11"/>
        <v/>
      </c>
      <c r="V76" s="82" t="str">
        <f t="shared" ca="1" si="12"/>
        <v/>
      </c>
      <c r="W76" s="82" t="str">
        <f t="shared" ca="1" si="13"/>
        <v/>
      </c>
      <c r="X76" s="82" t="str">
        <f t="shared" ca="1" si="14"/>
        <v/>
      </c>
    </row>
    <row r="77" spans="2:24" x14ac:dyDescent="0.25">
      <c r="B77" s="117"/>
      <c r="C77" s="117"/>
      <c r="D77" s="100"/>
      <c r="E77" s="100"/>
      <c r="F77" s="100"/>
      <c r="G77" s="100"/>
      <c r="H77" s="100"/>
      <c r="I77" s="101"/>
      <c r="J77" s="106"/>
      <c r="K77" s="106"/>
      <c r="L77" s="106"/>
      <c r="M77" s="102"/>
      <c r="N77" s="102"/>
      <c r="O77" s="102"/>
      <c r="P77" s="102"/>
      <c r="Q77" s="102"/>
      <c r="R77" s="47">
        <f t="shared" si="8"/>
        <v>0</v>
      </c>
      <c r="S77" s="82" t="str">
        <f t="shared" ca="1" si="9"/>
        <v/>
      </c>
      <c r="T77" s="82" t="str">
        <f t="shared" ca="1" si="10"/>
        <v/>
      </c>
      <c r="U77" s="82" t="str">
        <f t="shared" ca="1" si="11"/>
        <v/>
      </c>
      <c r="V77" s="82" t="str">
        <f t="shared" ca="1" si="12"/>
        <v/>
      </c>
      <c r="W77" s="82" t="str">
        <f t="shared" ca="1" si="13"/>
        <v/>
      </c>
      <c r="X77" s="82" t="str">
        <f t="shared" ca="1" si="14"/>
        <v/>
      </c>
    </row>
    <row r="78" spans="2:24" x14ac:dyDescent="0.25">
      <c r="B78" s="117"/>
      <c r="C78" s="117"/>
      <c r="D78" s="100"/>
      <c r="E78" s="100"/>
      <c r="F78" s="100"/>
      <c r="G78" s="100"/>
      <c r="H78" s="100"/>
      <c r="I78" s="101"/>
      <c r="J78" s="106"/>
      <c r="K78" s="106"/>
      <c r="L78" s="106"/>
      <c r="M78" s="102"/>
      <c r="N78" s="102"/>
      <c r="O78" s="102"/>
      <c r="P78" s="102"/>
      <c r="Q78" s="102"/>
      <c r="R78" s="47">
        <f t="shared" si="8"/>
        <v>0</v>
      </c>
      <c r="S78" s="82" t="str">
        <f t="shared" ca="1" si="9"/>
        <v/>
      </c>
      <c r="T78" s="82" t="str">
        <f t="shared" ca="1" si="10"/>
        <v/>
      </c>
      <c r="U78" s="82" t="str">
        <f t="shared" ca="1" si="11"/>
        <v/>
      </c>
      <c r="V78" s="82" t="str">
        <f t="shared" ca="1" si="12"/>
        <v/>
      </c>
      <c r="W78" s="82" t="str">
        <f t="shared" ca="1" si="13"/>
        <v/>
      </c>
      <c r="X78" s="82" t="str">
        <f t="shared" ca="1" si="14"/>
        <v/>
      </c>
    </row>
    <row r="79" spans="2:24" x14ac:dyDescent="0.25">
      <c r="B79" s="117"/>
      <c r="C79" s="117"/>
      <c r="D79" s="100"/>
      <c r="E79" s="100"/>
      <c r="F79" s="100"/>
      <c r="G79" s="100"/>
      <c r="H79" s="100"/>
      <c r="I79" s="101"/>
      <c r="J79" s="106"/>
      <c r="K79" s="106"/>
      <c r="L79" s="106"/>
      <c r="M79" s="102"/>
      <c r="N79" s="102"/>
      <c r="O79" s="102"/>
      <c r="P79" s="102"/>
      <c r="Q79" s="102"/>
      <c r="R79" s="47">
        <f t="shared" si="8"/>
        <v>0</v>
      </c>
      <c r="S79" s="82" t="str">
        <f t="shared" ca="1" si="9"/>
        <v/>
      </c>
      <c r="T79" s="82" t="str">
        <f t="shared" ca="1" si="10"/>
        <v/>
      </c>
      <c r="U79" s="82" t="str">
        <f t="shared" ca="1" si="11"/>
        <v/>
      </c>
      <c r="V79" s="82" t="str">
        <f t="shared" ca="1" si="12"/>
        <v/>
      </c>
      <c r="W79" s="82" t="str">
        <f t="shared" ca="1" si="13"/>
        <v/>
      </c>
      <c r="X79" s="82" t="str">
        <f t="shared" ca="1" si="14"/>
        <v/>
      </c>
    </row>
  </sheetData>
  <sheetProtection algorithmName="SHA-512" hashValue="JwUuSxg4UTzFI0IgIZ5Y1Q8wLl1SHO/sr883UFOLHwEfkNrotRTiLK7ZymHy7EHvcrD9gYNKNEZZeU7XK+R5gg==" saltValue="uytpDXPKG4lFFqfXPeBO9w==" spinCount="100000" sheet="1" objects="1" scenarios="1" selectLockedCells="1"/>
  <dataConsolidate/>
  <mergeCells count="77">
    <mergeCell ref="B78:C78"/>
    <mergeCell ref="B79:C79"/>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B58:C58"/>
    <mergeCell ref="B59:C59"/>
    <mergeCell ref="B60:C60"/>
    <mergeCell ref="B61:C61"/>
    <mergeCell ref="B62:C62"/>
    <mergeCell ref="B53:C53"/>
    <mergeCell ref="B54:C54"/>
    <mergeCell ref="B55:C55"/>
    <mergeCell ref="B56:C56"/>
    <mergeCell ref="B57:C57"/>
    <mergeCell ref="B48:C48"/>
    <mergeCell ref="B49:C49"/>
    <mergeCell ref="B50:C50"/>
    <mergeCell ref="B51:C51"/>
    <mergeCell ref="B52:C52"/>
    <mergeCell ref="B43:C43"/>
    <mergeCell ref="B44:C44"/>
    <mergeCell ref="B45:C45"/>
    <mergeCell ref="B46:C46"/>
    <mergeCell ref="B47:C47"/>
    <mergeCell ref="B38:C38"/>
    <mergeCell ref="B39:C39"/>
    <mergeCell ref="B40:C40"/>
    <mergeCell ref="B41:C41"/>
    <mergeCell ref="B42:C42"/>
    <mergeCell ref="M6:Q6"/>
    <mergeCell ref="M5:Q5"/>
    <mergeCell ref="R6:R7"/>
    <mergeCell ref="B7:C7"/>
    <mergeCell ref="B6:G6"/>
    <mergeCell ref="B13:C13"/>
    <mergeCell ref="B14:C14"/>
    <mergeCell ref="B15:C15"/>
    <mergeCell ref="B8:C8"/>
    <mergeCell ref="B9:C9"/>
    <mergeCell ref="B10:C10"/>
    <mergeCell ref="B11:C11"/>
    <mergeCell ref="B12:C12"/>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5:C35"/>
    <mergeCell ref="B36:C36"/>
    <mergeCell ref="B37:C37"/>
    <mergeCell ref="B30:C30"/>
    <mergeCell ref="B31:C31"/>
    <mergeCell ref="B32:C32"/>
    <mergeCell ref="B33:C33"/>
    <mergeCell ref="B34:C34"/>
  </mergeCells>
  <conditionalFormatting sqref="J8:K79">
    <cfRule type="expression" dxfId="11" priority="2" stopIfTrue="1">
      <formula>S8="TRUE"</formula>
    </cfRule>
    <cfRule type="expression" dxfId="10" priority="3">
      <formula>U8="TRUE"</formula>
    </cfRule>
  </conditionalFormatting>
  <conditionalFormatting sqref="J8:L79">
    <cfRule type="expression" priority="1" stopIfTrue="1">
      <formula>""</formula>
    </cfRule>
  </conditionalFormatting>
  <conditionalFormatting sqref="L8:L79">
    <cfRule type="expression" dxfId="9" priority="5" stopIfTrue="1">
      <formula>W8="TRUE"</formula>
    </cfRule>
    <cfRule type="expression" dxfId="8" priority="6">
      <formula>X8="TRUE"</formula>
    </cfRule>
  </conditionalFormatting>
  <dataValidations count="7">
    <dataValidation type="list" allowBlank="1" showInputMessage="1" showErrorMessage="1" sqref="I8:I79" xr:uid="{00000000-0002-0000-0100-000000000000}">
      <formula1>Safe_List</formula1>
    </dataValidation>
    <dataValidation type="list" errorStyle="information" allowBlank="1" showInputMessage="1" showErrorMessage="1" error="Please select from the drop down list" sqref="C4" xr:uid="{00000000-0002-0000-0100-000001000000}">
      <formula1>"East,London,Midlands,North West, South Central, South East, West, Yorkshire NE"</formula1>
    </dataValidation>
    <dataValidation type="list" allowBlank="1" showInputMessage="1" showErrorMessage="1" sqref="F8:F79" xr:uid="{00000000-0002-0000-0100-000002000000}">
      <formula1>"Lead Coach, Coach, Helper"</formula1>
    </dataValidation>
    <dataValidation type="list" allowBlank="1" showInputMessage="1" showErrorMessage="1" sqref="D8:D79" xr:uid="{00000000-0002-0000-0100-000003000000}">
      <formula1>"Male, Female, Non-Binary, Prefer not to say"</formula1>
    </dataValidation>
    <dataValidation type="list" allowBlank="1" showInputMessage="1" showErrorMessage="1" sqref="E8:E79" xr:uid="{00000000-0002-0000-0100-000004000000}">
      <formula1>"Under 18, 18-24, 25-34, 35-44, 45-54, 55-64, 65+"</formula1>
    </dataValidation>
    <dataValidation type="list" allowBlank="1" showInputMessage="1" showErrorMessage="1" sqref="G8:G79" xr:uid="{00000000-0002-0000-0100-000005000000}">
      <formula1>"Level 4, Level 3, ACP, EH Coach Award, Sessional Award, Level 2, Introduction to Hockey Coaching, Not qualified but undertaken CPD (last 12 months), Level 1, Not Qualified"</formula1>
    </dataValidation>
    <dataValidation type="list" allowBlank="1" showInputMessage="1" showErrorMessage="1" sqref="H8:H79" xr:uid="{18E39AD7-98A9-4A0F-A7E6-371C384FC68D}">
      <formula1>"Yes,No"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D402-A763-47E9-AB23-B454DBD62658}">
  <dimension ref="B1:P79"/>
  <sheetViews>
    <sheetView workbookViewId="0">
      <selection activeCell="B9" sqref="B9:C9"/>
    </sheetView>
  </sheetViews>
  <sheetFormatPr defaultColWidth="8.69921875" defaultRowHeight="13.8" x14ac:dyDescent="0.25"/>
  <cols>
    <col min="1" max="1" width="2" style="3" customWidth="1"/>
    <col min="2" max="2" width="10.3984375" style="3" customWidth="1"/>
    <col min="3" max="3" width="23.09765625" style="3" customWidth="1"/>
    <col min="4" max="4" width="21.09765625" style="3" customWidth="1"/>
    <col min="5" max="5" width="17.09765625" style="3" customWidth="1"/>
    <col min="6" max="6" width="22.09765625" style="3" customWidth="1"/>
    <col min="7" max="7" width="28.69921875" style="3" bestFit="1" customWidth="1"/>
    <col min="8" max="10" width="28.69921875" style="3" customWidth="1"/>
    <col min="11" max="16384" width="8.69921875" style="3"/>
  </cols>
  <sheetData>
    <row r="1" spans="2:16" ht="45.75" customHeight="1" x14ac:dyDescent="0.35">
      <c r="B1" s="15" t="s">
        <v>203</v>
      </c>
    </row>
    <row r="2" spans="2:16" ht="4.95" customHeight="1" x14ac:dyDescent="0.25"/>
    <row r="3" spans="2:16" x14ac:dyDescent="0.25">
      <c r="B3" s="53" t="s">
        <v>41</v>
      </c>
      <c r="C3" s="104" t="str">
        <f>IF('Current Coaches'!C3=0,"",'Current Coaches'!C3)</f>
        <v/>
      </c>
    </row>
    <row r="4" spans="2:16" x14ac:dyDescent="0.25">
      <c r="B4" s="54" t="s">
        <v>42</v>
      </c>
      <c r="C4" s="105" t="str">
        <f>IF('Current Coaches'!C4=0,"",'Current Coaches'!C4)</f>
        <v/>
      </c>
    </row>
    <row r="5" spans="2:16" x14ac:dyDescent="0.25">
      <c r="G5" s="7"/>
      <c r="H5" s="7"/>
      <c r="I5" s="7"/>
      <c r="J5" s="7"/>
    </row>
    <row r="6" spans="2:16" ht="13.95" customHeight="1" x14ac:dyDescent="0.25">
      <c r="B6" s="125" t="s">
        <v>44</v>
      </c>
      <c r="C6" s="125"/>
      <c r="D6" s="125"/>
      <c r="E6" s="125"/>
      <c r="F6" s="125"/>
      <c r="G6" s="80"/>
      <c r="H6" s="80"/>
      <c r="I6" s="80"/>
      <c r="J6" s="80"/>
      <c r="K6" s="17"/>
    </row>
    <row r="7" spans="2:16" s="10" customFormat="1" x14ac:dyDescent="0.25">
      <c r="B7" s="123" t="s">
        <v>202</v>
      </c>
      <c r="C7" s="123"/>
      <c r="D7" s="12" t="s">
        <v>48</v>
      </c>
      <c r="E7" s="12" t="s">
        <v>49</v>
      </c>
      <c r="F7" s="12" t="s">
        <v>21</v>
      </c>
      <c r="G7" s="12" t="s">
        <v>52</v>
      </c>
      <c r="H7" s="12" t="s">
        <v>53</v>
      </c>
      <c r="I7" s="12" t="s">
        <v>54</v>
      </c>
      <c r="J7" s="12" t="s">
        <v>204</v>
      </c>
      <c r="K7" s="17"/>
      <c r="L7" s="81" t="s">
        <v>59</v>
      </c>
      <c r="M7" s="14"/>
      <c r="N7" s="14"/>
    </row>
    <row r="8" spans="2:16" x14ac:dyDescent="0.25">
      <c r="B8" s="120"/>
      <c r="C8" s="121"/>
      <c r="D8" s="100"/>
      <c r="E8" s="101"/>
      <c r="F8" s="100"/>
      <c r="G8" s="101"/>
      <c r="H8" s="106"/>
      <c r="I8" s="106"/>
      <c r="J8" s="106"/>
      <c r="K8" s="82" t="str">
        <f ca="1">IF(H8="","",IF(DATE(YEAR(H8)+3,MONTH(H8),DAY(H8))&gt;TODAY(),"","TRUE"))</f>
        <v/>
      </c>
      <c r="L8" s="82" t="str">
        <f ca="1">IF(I8="","",IF(DATE(YEAR(I8)+3,MONTH(I8),DAY(I8))&gt;TODAY(),"","TRUE"))</f>
        <v/>
      </c>
      <c r="M8" s="82" t="str">
        <f ca="1">IF(H8="","",IF(DATE(YEAR(H8)+3,MONTH(H8),DAY(H8))-90&gt;TODAY(),"","TRUE"))</f>
        <v/>
      </c>
      <c r="N8" s="82" t="str">
        <f ca="1">IF(I8="","",IF(DATE(YEAR(I8)+3,MONTH(I8),DAY(I8))-90&gt;TODAY(),"","TRUE"))</f>
        <v/>
      </c>
      <c r="O8" s="82" t="str">
        <f ca="1">IF(J8="","",IF(DATE(YEAR(J8)+3,MONTH(J8),DAY(J8))&gt;TODAY(),"","TRUE"))</f>
        <v/>
      </c>
      <c r="P8" s="82" t="str">
        <f ca="1">IF(J8="","",IF(DATE(YEAR(J8)+3,MONTH(J8),DAY(J8))-90&gt;TODAY(),"","TRUE"))</f>
        <v/>
      </c>
    </row>
    <row r="9" spans="2:16" x14ac:dyDescent="0.25">
      <c r="B9" s="120"/>
      <c r="C9" s="121"/>
      <c r="D9" s="100"/>
      <c r="E9" s="101"/>
      <c r="F9" s="100"/>
      <c r="G9" s="101"/>
      <c r="H9" s="106"/>
      <c r="I9" s="106"/>
      <c r="J9" s="106"/>
      <c r="K9" s="82" t="str">
        <f t="shared" ref="K9:L72" ca="1" si="0">IF(H9="","",IF(DATE(YEAR(H9)+3,MONTH(H9),DAY(H9))&gt;TODAY(),"","TRUE"))</f>
        <v/>
      </c>
      <c r="L9" s="82" t="str">
        <f t="shared" ca="1" si="0"/>
        <v/>
      </c>
      <c r="M9" s="82" t="str">
        <f t="shared" ref="M9:N72" ca="1" si="1">IF(H9="","",IF(DATE(YEAR(H9)+3,MONTH(H9),DAY(H9))-90&gt;TODAY(),"","TRUE"))</f>
        <v/>
      </c>
      <c r="N9" s="82" t="str">
        <f t="shared" ca="1" si="1"/>
        <v/>
      </c>
      <c r="O9" s="82" t="str">
        <f t="shared" ref="O9:O72" ca="1" si="2">IF(J9="","",IF(DATE(YEAR(J9)+3,MONTH(J9),DAY(J9))&gt;TODAY(),"","TRUE"))</f>
        <v/>
      </c>
      <c r="P9" s="82" t="str">
        <f t="shared" ref="P9:P72" ca="1" si="3">IF(J9="","",IF(DATE(YEAR(J9)+3,MONTH(J9),DAY(J9))-90&gt;TODAY(),"","TRUE"))</f>
        <v/>
      </c>
    </row>
    <row r="10" spans="2:16" x14ac:dyDescent="0.25">
      <c r="B10" s="120"/>
      <c r="C10" s="121"/>
      <c r="D10" s="100"/>
      <c r="E10" s="101"/>
      <c r="F10" s="100"/>
      <c r="G10" s="101"/>
      <c r="H10" s="106"/>
      <c r="I10" s="106"/>
      <c r="J10" s="106"/>
      <c r="K10" s="82" t="str">
        <f t="shared" ca="1" si="0"/>
        <v/>
      </c>
      <c r="L10" s="82" t="str">
        <f t="shared" ca="1" si="0"/>
        <v/>
      </c>
      <c r="M10" s="82" t="str">
        <f t="shared" ca="1" si="1"/>
        <v/>
      </c>
      <c r="N10" s="82" t="str">
        <f t="shared" ca="1" si="1"/>
        <v/>
      </c>
      <c r="O10" s="82" t="str">
        <f t="shared" ca="1" si="2"/>
        <v/>
      </c>
      <c r="P10" s="82" t="str">
        <f t="shared" ca="1" si="3"/>
        <v/>
      </c>
    </row>
    <row r="11" spans="2:16" x14ac:dyDescent="0.25">
      <c r="B11" s="120"/>
      <c r="C11" s="121"/>
      <c r="D11" s="100"/>
      <c r="E11" s="101"/>
      <c r="F11" s="100"/>
      <c r="G11" s="101"/>
      <c r="H11" s="106"/>
      <c r="I11" s="106"/>
      <c r="J11" s="106"/>
      <c r="K11" s="82" t="str">
        <f t="shared" ca="1" si="0"/>
        <v/>
      </c>
      <c r="L11" s="82" t="str">
        <f t="shared" ca="1" si="0"/>
        <v/>
      </c>
      <c r="M11" s="82" t="str">
        <f t="shared" ca="1" si="1"/>
        <v/>
      </c>
      <c r="N11" s="82" t="str">
        <f t="shared" ca="1" si="1"/>
        <v/>
      </c>
      <c r="O11" s="82" t="str">
        <f t="shared" ca="1" si="2"/>
        <v/>
      </c>
      <c r="P11" s="82" t="str">
        <f t="shared" ca="1" si="3"/>
        <v/>
      </c>
    </row>
    <row r="12" spans="2:16" x14ac:dyDescent="0.25">
      <c r="B12" s="120"/>
      <c r="C12" s="121"/>
      <c r="D12" s="100"/>
      <c r="E12" s="101"/>
      <c r="F12" s="100"/>
      <c r="G12" s="101"/>
      <c r="H12" s="106"/>
      <c r="I12" s="106"/>
      <c r="J12" s="106"/>
      <c r="K12" s="82" t="str">
        <f t="shared" ca="1" si="0"/>
        <v/>
      </c>
      <c r="L12" s="82" t="str">
        <f t="shared" ca="1" si="0"/>
        <v/>
      </c>
      <c r="M12" s="82" t="str">
        <f t="shared" ca="1" si="1"/>
        <v/>
      </c>
      <c r="N12" s="82" t="str">
        <f t="shared" ca="1" si="1"/>
        <v/>
      </c>
      <c r="O12" s="82" t="str">
        <f t="shared" ca="1" si="2"/>
        <v/>
      </c>
      <c r="P12" s="82" t="str">
        <f t="shared" ca="1" si="3"/>
        <v/>
      </c>
    </row>
    <row r="13" spans="2:16" x14ac:dyDescent="0.25">
      <c r="B13" s="120"/>
      <c r="C13" s="121"/>
      <c r="D13" s="100"/>
      <c r="E13" s="101"/>
      <c r="F13" s="100"/>
      <c r="G13" s="101"/>
      <c r="H13" s="106"/>
      <c r="I13" s="106"/>
      <c r="J13" s="106"/>
      <c r="K13" s="82" t="str">
        <f t="shared" ca="1" si="0"/>
        <v/>
      </c>
      <c r="L13" s="82" t="str">
        <f t="shared" ca="1" si="0"/>
        <v/>
      </c>
      <c r="M13" s="82" t="str">
        <f t="shared" ca="1" si="1"/>
        <v/>
      </c>
      <c r="N13" s="82" t="str">
        <f t="shared" ca="1" si="1"/>
        <v/>
      </c>
      <c r="O13" s="82" t="str">
        <f t="shared" ca="1" si="2"/>
        <v/>
      </c>
      <c r="P13" s="82" t="str">
        <f t="shared" ca="1" si="3"/>
        <v/>
      </c>
    </row>
    <row r="14" spans="2:16" x14ac:dyDescent="0.25">
      <c r="B14" s="120"/>
      <c r="C14" s="121"/>
      <c r="D14" s="100"/>
      <c r="E14" s="101"/>
      <c r="F14" s="100"/>
      <c r="G14" s="101"/>
      <c r="H14" s="106"/>
      <c r="I14" s="106"/>
      <c r="J14" s="106"/>
      <c r="K14" s="82" t="str">
        <f t="shared" ca="1" si="0"/>
        <v/>
      </c>
      <c r="L14" s="82" t="str">
        <f t="shared" ca="1" si="0"/>
        <v/>
      </c>
      <c r="M14" s="82" t="str">
        <f t="shared" ca="1" si="1"/>
        <v/>
      </c>
      <c r="N14" s="82" t="str">
        <f t="shared" ca="1" si="1"/>
        <v/>
      </c>
      <c r="O14" s="82" t="str">
        <f t="shared" ca="1" si="2"/>
        <v/>
      </c>
      <c r="P14" s="82" t="str">
        <f t="shared" ca="1" si="3"/>
        <v/>
      </c>
    </row>
    <row r="15" spans="2:16" x14ac:dyDescent="0.25">
      <c r="B15" s="120"/>
      <c r="C15" s="121"/>
      <c r="D15" s="100"/>
      <c r="E15" s="101"/>
      <c r="F15" s="100"/>
      <c r="G15" s="101"/>
      <c r="H15" s="106"/>
      <c r="I15" s="106"/>
      <c r="J15" s="106"/>
      <c r="K15" s="82" t="str">
        <f t="shared" ca="1" si="0"/>
        <v/>
      </c>
      <c r="L15" s="82" t="str">
        <f t="shared" ca="1" si="0"/>
        <v/>
      </c>
      <c r="M15" s="82" t="str">
        <f t="shared" ca="1" si="1"/>
        <v/>
      </c>
      <c r="N15" s="82" t="str">
        <f t="shared" ca="1" si="1"/>
        <v/>
      </c>
      <c r="O15" s="82" t="str">
        <f t="shared" ca="1" si="2"/>
        <v/>
      </c>
      <c r="P15" s="82" t="str">
        <f t="shared" ca="1" si="3"/>
        <v/>
      </c>
    </row>
    <row r="16" spans="2:16" x14ac:dyDescent="0.25">
      <c r="B16" s="120"/>
      <c r="C16" s="121"/>
      <c r="D16" s="100"/>
      <c r="E16" s="101"/>
      <c r="F16" s="100"/>
      <c r="G16" s="101"/>
      <c r="H16" s="106"/>
      <c r="I16" s="106"/>
      <c r="J16" s="106"/>
      <c r="K16" s="82" t="str">
        <f t="shared" ca="1" si="0"/>
        <v/>
      </c>
      <c r="L16" s="82" t="str">
        <f t="shared" ca="1" si="0"/>
        <v/>
      </c>
      <c r="M16" s="82" t="str">
        <f t="shared" ca="1" si="1"/>
        <v/>
      </c>
      <c r="N16" s="82" t="str">
        <f t="shared" ca="1" si="1"/>
        <v/>
      </c>
      <c r="O16" s="82" t="str">
        <f t="shared" ca="1" si="2"/>
        <v/>
      </c>
      <c r="P16" s="82" t="str">
        <f t="shared" ca="1" si="3"/>
        <v/>
      </c>
    </row>
    <row r="17" spans="2:16" x14ac:dyDescent="0.25">
      <c r="B17" s="120"/>
      <c r="C17" s="121"/>
      <c r="D17" s="100"/>
      <c r="E17" s="101"/>
      <c r="F17" s="100"/>
      <c r="G17" s="101"/>
      <c r="H17" s="106"/>
      <c r="I17" s="106"/>
      <c r="J17" s="106"/>
      <c r="K17" s="82" t="str">
        <f t="shared" ca="1" si="0"/>
        <v/>
      </c>
      <c r="L17" s="82" t="str">
        <f t="shared" ca="1" si="0"/>
        <v/>
      </c>
      <c r="M17" s="82" t="str">
        <f t="shared" ca="1" si="1"/>
        <v/>
      </c>
      <c r="N17" s="82" t="str">
        <f t="shared" ca="1" si="1"/>
        <v/>
      </c>
      <c r="O17" s="82" t="str">
        <f t="shared" ca="1" si="2"/>
        <v/>
      </c>
      <c r="P17" s="82" t="str">
        <f t="shared" ca="1" si="3"/>
        <v/>
      </c>
    </row>
    <row r="18" spans="2:16" x14ac:dyDescent="0.25">
      <c r="B18" s="120"/>
      <c r="C18" s="121"/>
      <c r="D18" s="100"/>
      <c r="E18" s="101"/>
      <c r="F18" s="100"/>
      <c r="G18" s="101"/>
      <c r="H18" s="106"/>
      <c r="I18" s="106"/>
      <c r="J18" s="106"/>
      <c r="K18" s="82" t="str">
        <f t="shared" ca="1" si="0"/>
        <v/>
      </c>
      <c r="L18" s="82" t="str">
        <f t="shared" ca="1" si="0"/>
        <v/>
      </c>
      <c r="M18" s="82" t="str">
        <f t="shared" ca="1" si="1"/>
        <v/>
      </c>
      <c r="N18" s="82" t="str">
        <f t="shared" ca="1" si="1"/>
        <v/>
      </c>
      <c r="O18" s="82" t="str">
        <f t="shared" ca="1" si="2"/>
        <v/>
      </c>
      <c r="P18" s="82" t="str">
        <f t="shared" ca="1" si="3"/>
        <v/>
      </c>
    </row>
    <row r="19" spans="2:16" x14ac:dyDescent="0.25">
      <c r="B19" s="120"/>
      <c r="C19" s="121"/>
      <c r="D19" s="100"/>
      <c r="E19" s="101"/>
      <c r="F19" s="100"/>
      <c r="G19" s="101"/>
      <c r="H19" s="106"/>
      <c r="I19" s="106"/>
      <c r="J19" s="106"/>
      <c r="K19" s="82" t="str">
        <f t="shared" ca="1" si="0"/>
        <v/>
      </c>
      <c r="L19" s="82" t="str">
        <f t="shared" ca="1" si="0"/>
        <v/>
      </c>
      <c r="M19" s="82" t="str">
        <f t="shared" ca="1" si="1"/>
        <v/>
      </c>
      <c r="N19" s="82" t="str">
        <f t="shared" ca="1" si="1"/>
        <v/>
      </c>
      <c r="O19" s="82" t="str">
        <f t="shared" ca="1" si="2"/>
        <v/>
      </c>
      <c r="P19" s="82" t="str">
        <f t="shared" ca="1" si="3"/>
        <v/>
      </c>
    </row>
    <row r="20" spans="2:16" x14ac:dyDescent="0.25">
      <c r="B20" s="120"/>
      <c r="C20" s="121"/>
      <c r="D20" s="100"/>
      <c r="E20" s="101"/>
      <c r="F20" s="100"/>
      <c r="G20" s="101"/>
      <c r="H20" s="106"/>
      <c r="I20" s="106"/>
      <c r="J20" s="106"/>
      <c r="K20" s="82" t="str">
        <f t="shared" ca="1" si="0"/>
        <v/>
      </c>
      <c r="L20" s="82" t="str">
        <f t="shared" ca="1" si="0"/>
        <v/>
      </c>
      <c r="M20" s="82" t="str">
        <f t="shared" ca="1" si="1"/>
        <v/>
      </c>
      <c r="N20" s="82" t="str">
        <f t="shared" ca="1" si="1"/>
        <v/>
      </c>
      <c r="O20" s="82" t="str">
        <f t="shared" ca="1" si="2"/>
        <v/>
      </c>
      <c r="P20" s="82" t="str">
        <f t="shared" ca="1" si="3"/>
        <v/>
      </c>
    </row>
    <row r="21" spans="2:16" x14ac:dyDescent="0.25">
      <c r="B21" s="120"/>
      <c r="C21" s="121"/>
      <c r="D21" s="100"/>
      <c r="E21" s="101"/>
      <c r="F21" s="100"/>
      <c r="G21" s="101"/>
      <c r="H21" s="106"/>
      <c r="I21" s="106"/>
      <c r="J21" s="106"/>
      <c r="K21" s="82" t="str">
        <f t="shared" ca="1" si="0"/>
        <v/>
      </c>
      <c r="L21" s="82" t="str">
        <f t="shared" ca="1" si="0"/>
        <v/>
      </c>
      <c r="M21" s="82" t="str">
        <f t="shared" ca="1" si="1"/>
        <v/>
      </c>
      <c r="N21" s="82" t="str">
        <f t="shared" ca="1" si="1"/>
        <v/>
      </c>
      <c r="O21" s="82" t="str">
        <f t="shared" ca="1" si="2"/>
        <v/>
      </c>
      <c r="P21" s="82" t="str">
        <f t="shared" ca="1" si="3"/>
        <v/>
      </c>
    </row>
    <row r="22" spans="2:16" x14ac:dyDescent="0.25">
      <c r="B22" s="120"/>
      <c r="C22" s="121"/>
      <c r="D22" s="100"/>
      <c r="E22" s="101"/>
      <c r="F22" s="100"/>
      <c r="G22" s="101"/>
      <c r="H22" s="106"/>
      <c r="I22" s="106"/>
      <c r="J22" s="106"/>
      <c r="K22" s="82" t="str">
        <f t="shared" ca="1" si="0"/>
        <v/>
      </c>
      <c r="L22" s="82" t="str">
        <f t="shared" ca="1" si="0"/>
        <v/>
      </c>
      <c r="M22" s="82" t="str">
        <f t="shared" ca="1" si="1"/>
        <v/>
      </c>
      <c r="N22" s="82" t="str">
        <f t="shared" ca="1" si="1"/>
        <v/>
      </c>
      <c r="O22" s="82" t="str">
        <f t="shared" ca="1" si="2"/>
        <v/>
      </c>
      <c r="P22" s="82" t="str">
        <f t="shared" ca="1" si="3"/>
        <v/>
      </c>
    </row>
    <row r="23" spans="2:16" x14ac:dyDescent="0.25">
      <c r="B23" s="120"/>
      <c r="C23" s="121"/>
      <c r="D23" s="100"/>
      <c r="E23" s="101"/>
      <c r="F23" s="100"/>
      <c r="G23" s="101"/>
      <c r="H23" s="106"/>
      <c r="I23" s="106"/>
      <c r="J23" s="106"/>
      <c r="K23" s="82" t="str">
        <f t="shared" ca="1" si="0"/>
        <v/>
      </c>
      <c r="L23" s="82" t="str">
        <f t="shared" ca="1" si="0"/>
        <v/>
      </c>
      <c r="M23" s="82" t="str">
        <f t="shared" ca="1" si="1"/>
        <v/>
      </c>
      <c r="N23" s="82" t="str">
        <f t="shared" ca="1" si="1"/>
        <v/>
      </c>
      <c r="O23" s="82" t="str">
        <f t="shared" ca="1" si="2"/>
        <v/>
      </c>
      <c r="P23" s="82" t="str">
        <f t="shared" ca="1" si="3"/>
        <v/>
      </c>
    </row>
    <row r="24" spans="2:16" x14ac:dyDescent="0.25">
      <c r="B24" s="120"/>
      <c r="C24" s="121"/>
      <c r="D24" s="100"/>
      <c r="E24" s="101"/>
      <c r="F24" s="100"/>
      <c r="G24" s="101"/>
      <c r="H24" s="106"/>
      <c r="I24" s="106"/>
      <c r="J24" s="106"/>
      <c r="K24" s="82" t="str">
        <f t="shared" ca="1" si="0"/>
        <v/>
      </c>
      <c r="L24" s="82" t="str">
        <f t="shared" ca="1" si="0"/>
        <v/>
      </c>
      <c r="M24" s="82" t="str">
        <f t="shared" ca="1" si="1"/>
        <v/>
      </c>
      <c r="N24" s="82" t="str">
        <f t="shared" ca="1" si="1"/>
        <v/>
      </c>
      <c r="O24" s="82" t="str">
        <f t="shared" ca="1" si="2"/>
        <v/>
      </c>
      <c r="P24" s="82" t="str">
        <f t="shared" ca="1" si="3"/>
        <v/>
      </c>
    </row>
    <row r="25" spans="2:16" x14ac:dyDescent="0.25">
      <c r="B25" s="120"/>
      <c r="C25" s="121"/>
      <c r="D25" s="100"/>
      <c r="E25" s="101"/>
      <c r="F25" s="100"/>
      <c r="G25" s="101"/>
      <c r="H25" s="106"/>
      <c r="I25" s="106"/>
      <c r="J25" s="106"/>
      <c r="K25" s="82" t="str">
        <f t="shared" ca="1" si="0"/>
        <v/>
      </c>
      <c r="L25" s="82" t="str">
        <f t="shared" ca="1" si="0"/>
        <v/>
      </c>
      <c r="M25" s="82" t="str">
        <f t="shared" ca="1" si="1"/>
        <v/>
      </c>
      <c r="N25" s="82" t="str">
        <f t="shared" ca="1" si="1"/>
        <v/>
      </c>
      <c r="O25" s="82" t="str">
        <f t="shared" ca="1" si="2"/>
        <v/>
      </c>
      <c r="P25" s="82" t="str">
        <f t="shared" ca="1" si="3"/>
        <v/>
      </c>
    </row>
    <row r="26" spans="2:16" x14ac:dyDescent="0.25">
      <c r="B26" s="120"/>
      <c r="C26" s="121"/>
      <c r="D26" s="100"/>
      <c r="E26" s="101"/>
      <c r="F26" s="100"/>
      <c r="G26" s="101"/>
      <c r="H26" s="106"/>
      <c r="I26" s="106"/>
      <c r="J26" s="106"/>
      <c r="K26" s="82" t="str">
        <f t="shared" ca="1" si="0"/>
        <v/>
      </c>
      <c r="L26" s="82" t="str">
        <f t="shared" ca="1" si="0"/>
        <v/>
      </c>
      <c r="M26" s="82" t="str">
        <f t="shared" ca="1" si="1"/>
        <v/>
      </c>
      <c r="N26" s="82" t="str">
        <f t="shared" ca="1" si="1"/>
        <v/>
      </c>
      <c r="O26" s="82" t="str">
        <f t="shared" ca="1" si="2"/>
        <v/>
      </c>
      <c r="P26" s="82" t="str">
        <f t="shared" ca="1" si="3"/>
        <v/>
      </c>
    </row>
    <row r="27" spans="2:16" x14ac:dyDescent="0.25">
      <c r="B27" s="117"/>
      <c r="C27" s="117"/>
      <c r="D27" s="100"/>
      <c r="E27" s="101"/>
      <c r="F27" s="100"/>
      <c r="G27" s="101"/>
      <c r="H27" s="106"/>
      <c r="I27" s="106"/>
      <c r="J27" s="106"/>
      <c r="K27" s="82" t="str">
        <f t="shared" ca="1" si="0"/>
        <v/>
      </c>
      <c r="L27" s="82" t="str">
        <f t="shared" ca="1" si="0"/>
        <v/>
      </c>
      <c r="M27" s="82" t="str">
        <f t="shared" ca="1" si="1"/>
        <v/>
      </c>
      <c r="N27" s="82" t="str">
        <f t="shared" ca="1" si="1"/>
        <v/>
      </c>
      <c r="O27" s="82" t="str">
        <f t="shared" ca="1" si="2"/>
        <v/>
      </c>
      <c r="P27" s="82" t="str">
        <f t="shared" ca="1" si="3"/>
        <v/>
      </c>
    </row>
    <row r="28" spans="2:16" x14ac:dyDescent="0.25">
      <c r="B28" s="118"/>
      <c r="C28" s="119"/>
      <c r="D28" s="100"/>
      <c r="E28" s="100"/>
      <c r="F28" s="100"/>
      <c r="G28" s="101"/>
      <c r="H28" s="106"/>
      <c r="I28" s="106"/>
      <c r="J28" s="106"/>
      <c r="K28" s="82" t="str">
        <f t="shared" ca="1" si="0"/>
        <v/>
      </c>
      <c r="L28" s="82" t="str">
        <f t="shared" ca="1" si="0"/>
        <v/>
      </c>
      <c r="M28" s="82" t="str">
        <f t="shared" ca="1" si="1"/>
        <v/>
      </c>
      <c r="N28" s="82" t="str">
        <f t="shared" ca="1" si="1"/>
        <v/>
      </c>
      <c r="O28" s="82" t="str">
        <f t="shared" ca="1" si="2"/>
        <v/>
      </c>
      <c r="P28" s="82" t="str">
        <f t="shared" ca="1" si="3"/>
        <v/>
      </c>
    </row>
    <row r="29" spans="2:16" x14ac:dyDescent="0.25">
      <c r="B29" s="118"/>
      <c r="C29" s="119"/>
      <c r="D29" s="100"/>
      <c r="E29" s="100"/>
      <c r="F29" s="100"/>
      <c r="G29" s="101"/>
      <c r="H29" s="106"/>
      <c r="I29" s="106"/>
      <c r="J29" s="106"/>
      <c r="K29" s="82" t="str">
        <f t="shared" ca="1" si="0"/>
        <v/>
      </c>
      <c r="L29" s="82" t="str">
        <f t="shared" ca="1" si="0"/>
        <v/>
      </c>
      <c r="M29" s="82" t="str">
        <f t="shared" ca="1" si="1"/>
        <v/>
      </c>
      <c r="N29" s="82" t="str">
        <f t="shared" ca="1" si="1"/>
        <v/>
      </c>
      <c r="O29" s="82" t="str">
        <f t="shared" ca="1" si="2"/>
        <v/>
      </c>
      <c r="P29" s="82" t="str">
        <f t="shared" ca="1" si="3"/>
        <v/>
      </c>
    </row>
    <row r="30" spans="2:16" x14ac:dyDescent="0.25">
      <c r="B30" s="118"/>
      <c r="C30" s="119"/>
      <c r="D30" s="100"/>
      <c r="E30" s="100"/>
      <c r="F30" s="100"/>
      <c r="G30" s="101"/>
      <c r="H30" s="106"/>
      <c r="I30" s="106"/>
      <c r="J30" s="106"/>
      <c r="K30" s="82" t="str">
        <f t="shared" ca="1" si="0"/>
        <v/>
      </c>
      <c r="L30" s="82" t="str">
        <f t="shared" ca="1" si="0"/>
        <v/>
      </c>
      <c r="M30" s="82" t="str">
        <f t="shared" ca="1" si="1"/>
        <v/>
      </c>
      <c r="N30" s="82" t="str">
        <f t="shared" ca="1" si="1"/>
        <v/>
      </c>
      <c r="O30" s="82" t="str">
        <f t="shared" ca="1" si="2"/>
        <v/>
      </c>
      <c r="P30" s="82" t="str">
        <f t="shared" ca="1" si="3"/>
        <v/>
      </c>
    </row>
    <row r="31" spans="2:16" x14ac:dyDescent="0.25">
      <c r="B31" s="118"/>
      <c r="C31" s="119"/>
      <c r="D31" s="100"/>
      <c r="E31" s="100"/>
      <c r="F31" s="100"/>
      <c r="G31" s="101"/>
      <c r="H31" s="106"/>
      <c r="I31" s="106"/>
      <c r="J31" s="106"/>
      <c r="K31" s="82" t="str">
        <f t="shared" ca="1" si="0"/>
        <v/>
      </c>
      <c r="L31" s="82" t="str">
        <f t="shared" ca="1" si="0"/>
        <v/>
      </c>
      <c r="M31" s="82" t="str">
        <f t="shared" ca="1" si="1"/>
        <v/>
      </c>
      <c r="N31" s="82" t="str">
        <f t="shared" ca="1" si="1"/>
        <v/>
      </c>
      <c r="O31" s="82" t="str">
        <f t="shared" ca="1" si="2"/>
        <v/>
      </c>
      <c r="P31" s="82" t="str">
        <f t="shared" ca="1" si="3"/>
        <v/>
      </c>
    </row>
    <row r="32" spans="2:16" x14ac:dyDescent="0.25">
      <c r="B32" s="117"/>
      <c r="C32" s="117"/>
      <c r="D32" s="100"/>
      <c r="E32" s="100"/>
      <c r="F32" s="100"/>
      <c r="G32" s="101"/>
      <c r="H32" s="106"/>
      <c r="I32" s="106"/>
      <c r="J32" s="106"/>
      <c r="K32" s="82" t="str">
        <f t="shared" ca="1" si="0"/>
        <v/>
      </c>
      <c r="L32" s="82" t="str">
        <f t="shared" ca="1" si="0"/>
        <v/>
      </c>
      <c r="M32" s="82" t="str">
        <f t="shared" ca="1" si="1"/>
        <v/>
      </c>
      <c r="N32" s="82" t="str">
        <f t="shared" ca="1" si="1"/>
        <v/>
      </c>
      <c r="O32" s="82" t="str">
        <f t="shared" ca="1" si="2"/>
        <v/>
      </c>
      <c r="P32" s="82" t="str">
        <f t="shared" ca="1" si="3"/>
        <v/>
      </c>
    </row>
    <row r="33" spans="2:16" x14ac:dyDescent="0.25">
      <c r="B33" s="117"/>
      <c r="C33" s="117"/>
      <c r="D33" s="100"/>
      <c r="E33" s="100"/>
      <c r="F33" s="100"/>
      <c r="G33" s="101"/>
      <c r="H33" s="106"/>
      <c r="I33" s="106"/>
      <c r="J33" s="106"/>
      <c r="K33" s="82" t="str">
        <f t="shared" ca="1" si="0"/>
        <v/>
      </c>
      <c r="L33" s="82" t="str">
        <f t="shared" ca="1" si="0"/>
        <v/>
      </c>
      <c r="M33" s="82" t="str">
        <f t="shared" ca="1" si="1"/>
        <v/>
      </c>
      <c r="N33" s="82" t="str">
        <f t="shared" ca="1" si="1"/>
        <v/>
      </c>
      <c r="O33" s="82" t="str">
        <f t="shared" ca="1" si="2"/>
        <v/>
      </c>
      <c r="P33" s="82" t="str">
        <f t="shared" ca="1" si="3"/>
        <v/>
      </c>
    </row>
    <row r="34" spans="2:16" x14ac:dyDescent="0.25">
      <c r="B34" s="117"/>
      <c r="C34" s="117"/>
      <c r="D34" s="100"/>
      <c r="E34" s="100"/>
      <c r="F34" s="100"/>
      <c r="G34" s="101"/>
      <c r="H34" s="106"/>
      <c r="I34" s="106"/>
      <c r="J34" s="106"/>
      <c r="K34" s="82" t="str">
        <f t="shared" ca="1" si="0"/>
        <v/>
      </c>
      <c r="L34" s="82" t="str">
        <f t="shared" ca="1" si="0"/>
        <v/>
      </c>
      <c r="M34" s="82" t="str">
        <f t="shared" ca="1" si="1"/>
        <v/>
      </c>
      <c r="N34" s="82" t="str">
        <f t="shared" ca="1" si="1"/>
        <v/>
      </c>
      <c r="O34" s="82" t="str">
        <f t="shared" ca="1" si="2"/>
        <v/>
      </c>
      <c r="P34" s="82" t="str">
        <f t="shared" ca="1" si="3"/>
        <v/>
      </c>
    </row>
    <row r="35" spans="2:16" x14ac:dyDescent="0.25">
      <c r="B35" s="117"/>
      <c r="C35" s="117"/>
      <c r="D35" s="100"/>
      <c r="E35" s="100"/>
      <c r="F35" s="100"/>
      <c r="G35" s="101"/>
      <c r="H35" s="106"/>
      <c r="I35" s="106"/>
      <c r="J35" s="106"/>
      <c r="K35" s="82" t="str">
        <f t="shared" ca="1" si="0"/>
        <v/>
      </c>
      <c r="L35" s="82" t="str">
        <f t="shared" ca="1" si="0"/>
        <v/>
      </c>
      <c r="M35" s="82" t="str">
        <f t="shared" ca="1" si="1"/>
        <v/>
      </c>
      <c r="N35" s="82" t="str">
        <f t="shared" ca="1" si="1"/>
        <v/>
      </c>
      <c r="O35" s="82" t="str">
        <f t="shared" ca="1" si="2"/>
        <v/>
      </c>
      <c r="P35" s="82" t="str">
        <f t="shared" ca="1" si="3"/>
        <v/>
      </c>
    </row>
    <row r="36" spans="2:16" x14ac:dyDescent="0.25">
      <c r="B36" s="117"/>
      <c r="C36" s="117"/>
      <c r="D36" s="100"/>
      <c r="E36" s="100"/>
      <c r="F36" s="100"/>
      <c r="G36" s="101"/>
      <c r="H36" s="106"/>
      <c r="I36" s="106"/>
      <c r="J36" s="106"/>
      <c r="K36" s="82" t="str">
        <f t="shared" ca="1" si="0"/>
        <v/>
      </c>
      <c r="L36" s="82" t="str">
        <f t="shared" ca="1" si="0"/>
        <v/>
      </c>
      <c r="M36" s="82" t="str">
        <f t="shared" ca="1" si="1"/>
        <v/>
      </c>
      <c r="N36" s="82" t="str">
        <f t="shared" ca="1" si="1"/>
        <v/>
      </c>
      <c r="O36" s="82" t="str">
        <f t="shared" ca="1" si="2"/>
        <v/>
      </c>
      <c r="P36" s="82" t="str">
        <f t="shared" ca="1" si="3"/>
        <v/>
      </c>
    </row>
    <row r="37" spans="2:16" x14ac:dyDescent="0.25">
      <c r="B37" s="117"/>
      <c r="C37" s="117"/>
      <c r="D37" s="100"/>
      <c r="E37" s="100"/>
      <c r="F37" s="100"/>
      <c r="G37" s="101"/>
      <c r="H37" s="106"/>
      <c r="I37" s="106"/>
      <c r="J37" s="106"/>
      <c r="K37" s="82" t="str">
        <f t="shared" ca="1" si="0"/>
        <v/>
      </c>
      <c r="L37" s="82" t="str">
        <f t="shared" ca="1" si="0"/>
        <v/>
      </c>
      <c r="M37" s="82" t="str">
        <f t="shared" ca="1" si="1"/>
        <v/>
      </c>
      <c r="N37" s="82" t="str">
        <f t="shared" ca="1" si="1"/>
        <v/>
      </c>
      <c r="O37" s="82" t="str">
        <f t="shared" ca="1" si="2"/>
        <v/>
      </c>
      <c r="P37" s="82" t="str">
        <f t="shared" ca="1" si="3"/>
        <v/>
      </c>
    </row>
    <row r="38" spans="2:16" x14ac:dyDescent="0.25">
      <c r="B38" s="117"/>
      <c r="C38" s="117"/>
      <c r="D38" s="100"/>
      <c r="E38" s="100"/>
      <c r="F38" s="100"/>
      <c r="G38" s="101"/>
      <c r="H38" s="106"/>
      <c r="I38" s="106"/>
      <c r="J38" s="106"/>
      <c r="K38" s="82" t="str">
        <f t="shared" ca="1" si="0"/>
        <v/>
      </c>
      <c r="L38" s="82" t="str">
        <f t="shared" ca="1" si="0"/>
        <v/>
      </c>
      <c r="M38" s="82" t="str">
        <f t="shared" ca="1" si="1"/>
        <v/>
      </c>
      <c r="N38" s="82" t="str">
        <f t="shared" ca="1" si="1"/>
        <v/>
      </c>
      <c r="O38" s="82" t="str">
        <f t="shared" ca="1" si="2"/>
        <v/>
      </c>
      <c r="P38" s="82" t="str">
        <f t="shared" ca="1" si="3"/>
        <v/>
      </c>
    </row>
    <row r="39" spans="2:16" x14ac:dyDescent="0.25">
      <c r="B39" s="117"/>
      <c r="C39" s="117"/>
      <c r="D39" s="100"/>
      <c r="E39" s="100"/>
      <c r="F39" s="100"/>
      <c r="G39" s="101"/>
      <c r="H39" s="106"/>
      <c r="I39" s="106"/>
      <c r="J39" s="106"/>
      <c r="K39" s="82" t="str">
        <f t="shared" ca="1" si="0"/>
        <v/>
      </c>
      <c r="L39" s="82" t="str">
        <f t="shared" ca="1" si="0"/>
        <v/>
      </c>
      <c r="M39" s="82" t="str">
        <f t="shared" ca="1" si="1"/>
        <v/>
      </c>
      <c r="N39" s="82" t="str">
        <f t="shared" ca="1" si="1"/>
        <v/>
      </c>
      <c r="O39" s="82" t="str">
        <f t="shared" ca="1" si="2"/>
        <v/>
      </c>
      <c r="P39" s="82" t="str">
        <f t="shared" ca="1" si="3"/>
        <v/>
      </c>
    </row>
    <row r="40" spans="2:16" x14ac:dyDescent="0.25">
      <c r="B40" s="117"/>
      <c r="C40" s="117"/>
      <c r="D40" s="100"/>
      <c r="E40" s="100"/>
      <c r="F40" s="100"/>
      <c r="G40" s="101"/>
      <c r="H40" s="106"/>
      <c r="I40" s="106"/>
      <c r="J40" s="106"/>
      <c r="K40" s="82" t="str">
        <f t="shared" ca="1" si="0"/>
        <v/>
      </c>
      <c r="L40" s="82" t="str">
        <f t="shared" ca="1" si="0"/>
        <v/>
      </c>
      <c r="M40" s="82" t="str">
        <f t="shared" ca="1" si="1"/>
        <v/>
      </c>
      <c r="N40" s="82" t="str">
        <f t="shared" ca="1" si="1"/>
        <v/>
      </c>
      <c r="O40" s="82" t="str">
        <f t="shared" ca="1" si="2"/>
        <v/>
      </c>
      <c r="P40" s="82" t="str">
        <f t="shared" ca="1" si="3"/>
        <v/>
      </c>
    </row>
    <row r="41" spans="2:16" x14ac:dyDescent="0.25">
      <c r="B41" s="117"/>
      <c r="C41" s="117"/>
      <c r="D41" s="100"/>
      <c r="E41" s="100"/>
      <c r="F41" s="100"/>
      <c r="G41" s="101"/>
      <c r="H41" s="106"/>
      <c r="I41" s="106"/>
      <c r="J41" s="106"/>
      <c r="K41" s="82" t="str">
        <f t="shared" ca="1" si="0"/>
        <v/>
      </c>
      <c r="L41" s="82" t="str">
        <f t="shared" ca="1" si="0"/>
        <v/>
      </c>
      <c r="M41" s="82" t="str">
        <f t="shared" ca="1" si="1"/>
        <v/>
      </c>
      <c r="N41" s="82" t="str">
        <f t="shared" ca="1" si="1"/>
        <v/>
      </c>
      <c r="O41" s="82" t="str">
        <f t="shared" ca="1" si="2"/>
        <v/>
      </c>
      <c r="P41" s="82" t="str">
        <f t="shared" ca="1" si="3"/>
        <v/>
      </c>
    </row>
    <row r="42" spans="2:16" x14ac:dyDescent="0.25">
      <c r="B42" s="117"/>
      <c r="C42" s="117"/>
      <c r="D42" s="100"/>
      <c r="E42" s="100"/>
      <c r="F42" s="100"/>
      <c r="G42" s="101"/>
      <c r="H42" s="106"/>
      <c r="I42" s="106"/>
      <c r="J42" s="106"/>
      <c r="K42" s="82" t="str">
        <f t="shared" ca="1" si="0"/>
        <v/>
      </c>
      <c r="L42" s="82" t="str">
        <f t="shared" ca="1" si="0"/>
        <v/>
      </c>
      <c r="M42" s="82" t="str">
        <f t="shared" ca="1" si="1"/>
        <v/>
      </c>
      <c r="N42" s="82" t="str">
        <f t="shared" ca="1" si="1"/>
        <v/>
      </c>
      <c r="O42" s="82" t="str">
        <f t="shared" ca="1" si="2"/>
        <v/>
      </c>
      <c r="P42" s="82" t="str">
        <f t="shared" ca="1" si="3"/>
        <v/>
      </c>
    </row>
    <row r="43" spans="2:16" x14ac:dyDescent="0.25">
      <c r="B43" s="117"/>
      <c r="C43" s="117"/>
      <c r="D43" s="100"/>
      <c r="E43" s="100"/>
      <c r="F43" s="100"/>
      <c r="G43" s="101"/>
      <c r="H43" s="106"/>
      <c r="I43" s="106"/>
      <c r="J43" s="106"/>
      <c r="K43" s="82" t="str">
        <f t="shared" ca="1" si="0"/>
        <v/>
      </c>
      <c r="L43" s="82" t="str">
        <f t="shared" ca="1" si="0"/>
        <v/>
      </c>
      <c r="M43" s="82" t="str">
        <f t="shared" ca="1" si="1"/>
        <v/>
      </c>
      <c r="N43" s="82" t="str">
        <f t="shared" ca="1" si="1"/>
        <v/>
      </c>
      <c r="O43" s="82" t="str">
        <f t="shared" ca="1" si="2"/>
        <v/>
      </c>
      <c r="P43" s="82" t="str">
        <f t="shared" ca="1" si="3"/>
        <v/>
      </c>
    </row>
    <row r="44" spans="2:16" x14ac:dyDescent="0.25">
      <c r="B44" s="117"/>
      <c r="C44" s="117"/>
      <c r="D44" s="100"/>
      <c r="E44" s="100"/>
      <c r="F44" s="100"/>
      <c r="G44" s="101"/>
      <c r="H44" s="106"/>
      <c r="I44" s="106"/>
      <c r="J44" s="106"/>
      <c r="K44" s="82" t="str">
        <f t="shared" ca="1" si="0"/>
        <v/>
      </c>
      <c r="L44" s="82" t="str">
        <f t="shared" ca="1" si="0"/>
        <v/>
      </c>
      <c r="M44" s="82" t="str">
        <f t="shared" ca="1" si="1"/>
        <v/>
      </c>
      <c r="N44" s="82" t="str">
        <f t="shared" ca="1" si="1"/>
        <v/>
      </c>
      <c r="O44" s="82" t="str">
        <f t="shared" ca="1" si="2"/>
        <v/>
      </c>
      <c r="P44" s="82" t="str">
        <f t="shared" ca="1" si="3"/>
        <v/>
      </c>
    </row>
    <row r="45" spans="2:16" x14ac:dyDescent="0.25">
      <c r="B45" s="117"/>
      <c r="C45" s="117"/>
      <c r="D45" s="100"/>
      <c r="E45" s="100"/>
      <c r="F45" s="100"/>
      <c r="G45" s="101"/>
      <c r="H45" s="106"/>
      <c r="I45" s="106"/>
      <c r="J45" s="106"/>
      <c r="K45" s="82" t="str">
        <f t="shared" ca="1" si="0"/>
        <v/>
      </c>
      <c r="L45" s="82" t="str">
        <f t="shared" ca="1" si="0"/>
        <v/>
      </c>
      <c r="M45" s="82" t="str">
        <f t="shared" ca="1" si="1"/>
        <v/>
      </c>
      <c r="N45" s="82" t="str">
        <f t="shared" ca="1" si="1"/>
        <v/>
      </c>
      <c r="O45" s="82" t="str">
        <f t="shared" ca="1" si="2"/>
        <v/>
      </c>
      <c r="P45" s="82" t="str">
        <f t="shared" ca="1" si="3"/>
        <v/>
      </c>
    </row>
    <row r="46" spans="2:16" x14ac:dyDescent="0.25">
      <c r="B46" s="117"/>
      <c r="C46" s="117"/>
      <c r="D46" s="100"/>
      <c r="E46" s="100"/>
      <c r="F46" s="100"/>
      <c r="G46" s="101"/>
      <c r="H46" s="106"/>
      <c r="I46" s="106"/>
      <c r="J46" s="106"/>
      <c r="K46" s="82" t="str">
        <f t="shared" ca="1" si="0"/>
        <v/>
      </c>
      <c r="L46" s="82" t="str">
        <f t="shared" ca="1" si="0"/>
        <v/>
      </c>
      <c r="M46" s="82" t="str">
        <f t="shared" ca="1" si="1"/>
        <v/>
      </c>
      <c r="N46" s="82" t="str">
        <f t="shared" ca="1" si="1"/>
        <v/>
      </c>
      <c r="O46" s="82" t="str">
        <f t="shared" ca="1" si="2"/>
        <v/>
      </c>
      <c r="P46" s="82" t="str">
        <f t="shared" ca="1" si="3"/>
        <v/>
      </c>
    </row>
    <row r="47" spans="2:16" x14ac:dyDescent="0.25">
      <c r="B47" s="117"/>
      <c r="C47" s="117"/>
      <c r="D47" s="100"/>
      <c r="E47" s="100"/>
      <c r="F47" s="100"/>
      <c r="G47" s="101"/>
      <c r="H47" s="106"/>
      <c r="I47" s="106"/>
      <c r="J47" s="106"/>
      <c r="K47" s="82" t="str">
        <f t="shared" ca="1" si="0"/>
        <v/>
      </c>
      <c r="L47" s="82" t="str">
        <f t="shared" ca="1" si="0"/>
        <v/>
      </c>
      <c r="M47" s="82" t="str">
        <f t="shared" ca="1" si="1"/>
        <v/>
      </c>
      <c r="N47" s="82" t="str">
        <f t="shared" ca="1" si="1"/>
        <v/>
      </c>
      <c r="O47" s="82" t="str">
        <f t="shared" ca="1" si="2"/>
        <v/>
      </c>
      <c r="P47" s="82" t="str">
        <f t="shared" ca="1" si="3"/>
        <v/>
      </c>
    </row>
    <row r="48" spans="2:16" x14ac:dyDescent="0.25">
      <c r="B48" s="117"/>
      <c r="C48" s="117"/>
      <c r="D48" s="100"/>
      <c r="E48" s="100"/>
      <c r="F48" s="100"/>
      <c r="G48" s="101"/>
      <c r="H48" s="106"/>
      <c r="I48" s="106"/>
      <c r="J48" s="106"/>
      <c r="K48" s="82" t="str">
        <f t="shared" ca="1" si="0"/>
        <v/>
      </c>
      <c r="L48" s="82" t="str">
        <f t="shared" ca="1" si="0"/>
        <v/>
      </c>
      <c r="M48" s="82" t="str">
        <f t="shared" ca="1" si="1"/>
        <v/>
      </c>
      <c r="N48" s="82" t="str">
        <f t="shared" ca="1" si="1"/>
        <v/>
      </c>
      <c r="O48" s="82" t="str">
        <f t="shared" ca="1" si="2"/>
        <v/>
      </c>
      <c r="P48" s="82" t="str">
        <f t="shared" ca="1" si="3"/>
        <v/>
      </c>
    </row>
    <row r="49" spans="2:16" x14ac:dyDescent="0.25">
      <c r="B49" s="117"/>
      <c r="C49" s="117"/>
      <c r="D49" s="100"/>
      <c r="E49" s="100"/>
      <c r="F49" s="100"/>
      <c r="G49" s="101"/>
      <c r="H49" s="106"/>
      <c r="I49" s="106"/>
      <c r="J49" s="106"/>
      <c r="K49" s="82" t="str">
        <f t="shared" ca="1" si="0"/>
        <v/>
      </c>
      <c r="L49" s="82" t="str">
        <f t="shared" ca="1" si="0"/>
        <v/>
      </c>
      <c r="M49" s="82" t="str">
        <f t="shared" ca="1" si="1"/>
        <v/>
      </c>
      <c r="N49" s="82" t="str">
        <f t="shared" ca="1" si="1"/>
        <v/>
      </c>
      <c r="O49" s="82" t="str">
        <f t="shared" ca="1" si="2"/>
        <v/>
      </c>
      <c r="P49" s="82" t="str">
        <f t="shared" ca="1" si="3"/>
        <v/>
      </c>
    </row>
    <row r="50" spans="2:16" x14ac:dyDescent="0.25">
      <c r="B50" s="117"/>
      <c r="C50" s="117"/>
      <c r="D50" s="100"/>
      <c r="E50" s="100"/>
      <c r="F50" s="100"/>
      <c r="G50" s="101"/>
      <c r="H50" s="106"/>
      <c r="I50" s="106"/>
      <c r="J50" s="106"/>
      <c r="K50" s="82" t="str">
        <f t="shared" ca="1" si="0"/>
        <v/>
      </c>
      <c r="L50" s="82" t="str">
        <f t="shared" ca="1" si="0"/>
        <v/>
      </c>
      <c r="M50" s="82" t="str">
        <f t="shared" ca="1" si="1"/>
        <v/>
      </c>
      <c r="N50" s="82" t="str">
        <f t="shared" ca="1" si="1"/>
        <v/>
      </c>
      <c r="O50" s="82" t="str">
        <f t="shared" ca="1" si="2"/>
        <v/>
      </c>
      <c r="P50" s="82" t="str">
        <f t="shared" ca="1" si="3"/>
        <v/>
      </c>
    </row>
    <row r="51" spans="2:16" x14ac:dyDescent="0.25">
      <c r="B51" s="117"/>
      <c r="C51" s="117"/>
      <c r="D51" s="100"/>
      <c r="E51" s="100"/>
      <c r="F51" s="100"/>
      <c r="G51" s="101"/>
      <c r="H51" s="106"/>
      <c r="I51" s="106"/>
      <c r="J51" s="106"/>
      <c r="K51" s="82" t="str">
        <f t="shared" ca="1" si="0"/>
        <v/>
      </c>
      <c r="L51" s="82" t="str">
        <f t="shared" ca="1" si="0"/>
        <v/>
      </c>
      <c r="M51" s="82" t="str">
        <f t="shared" ca="1" si="1"/>
        <v/>
      </c>
      <c r="N51" s="82" t="str">
        <f t="shared" ca="1" si="1"/>
        <v/>
      </c>
      <c r="O51" s="82" t="str">
        <f t="shared" ca="1" si="2"/>
        <v/>
      </c>
      <c r="P51" s="82" t="str">
        <f t="shared" ca="1" si="3"/>
        <v/>
      </c>
    </row>
    <row r="52" spans="2:16" x14ac:dyDescent="0.25">
      <c r="B52" s="117"/>
      <c r="C52" s="117"/>
      <c r="D52" s="100"/>
      <c r="E52" s="100"/>
      <c r="F52" s="100"/>
      <c r="G52" s="101"/>
      <c r="H52" s="106"/>
      <c r="I52" s="106"/>
      <c r="J52" s="106"/>
      <c r="K52" s="82" t="str">
        <f t="shared" ca="1" si="0"/>
        <v/>
      </c>
      <c r="L52" s="82" t="str">
        <f t="shared" ca="1" si="0"/>
        <v/>
      </c>
      <c r="M52" s="82" t="str">
        <f t="shared" ca="1" si="1"/>
        <v/>
      </c>
      <c r="N52" s="82" t="str">
        <f t="shared" ca="1" si="1"/>
        <v/>
      </c>
      <c r="O52" s="82" t="str">
        <f t="shared" ca="1" si="2"/>
        <v/>
      </c>
      <c r="P52" s="82" t="str">
        <f t="shared" ca="1" si="3"/>
        <v/>
      </c>
    </row>
    <row r="53" spans="2:16" x14ac:dyDescent="0.25">
      <c r="B53" s="117"/>
      <c r="C53" s="117"/>
      <c r="D53" s="100"/>
      <c r="E53" s="100"/>
      <c r="F53" s="100"/>
      <c r="G53" s="101"/>
      <c r="H53" s="106"/>
      <c r="I53" s="106"/>
      <c r="J53" s="106"/>
      <c r="K53" s="82" t="str">
        <f t="shared" ca="1" si="0"/>
        <v/>
      </c>
      <c r="L53" s="82" t="str">
        <f t="shared" ca="1" si="0"/>
        <v/>
      </c>
      <c r="M53" s="82" t="str">
        <f t="shared" ca="1" si="1"/>
        <v/>
      </c>
      <c r="N53" s="82" t="str">
        <f t="shared" ca="1" si="1"/>
        <v/>
      </c>
      <c r="O53" s="82" t="str">
        <f t="shared" ca="1" si="2"/>
        <v/>
      </c>
      <c r="P53" s="82" t="str">
        <f t="shared" ca="1" si="3"/>
        <v/>
      </c>
    </row>
    <row r="54" spans="2:16" x14ac:dyDescent="0.25">
      <c r="B54" s="117"/>
      <c r="C54" s="117"/>
      <c r="D54" s="100"/>
      <c r="E54" s="100"/>
      <c r="F54" s="100"/>
      <c r="G54" s="101"/>
      <c r="H54" s="106"/>
      <c r="I54" s="106"/>
      <c r="J54" s="106"/>
      <c r="K54" s="82" t="str">
        <f t="shared" ca="1" si="0"/>
        <v/>
      </c>
      <c r="L54" s="82" t="str">
        <f t="shared" ca="1" si="0"/>
        <v/>
      </c>
      <c r="M54" s="82" t="str">
        <f t="shared" ca="1" si="1"/>
        <v/>
      </c>
      <c r="N54" s="82" t="str">
        <f t="shared" ca="1" si="1"/>
        <v/>
      </c>
      <c r="O54" s="82" t="str">
        <f t="shared" ca="1" si="2"/>
        <v/>
      </c>
      <c r="P54" s="82" t="str">
        <f t="shared" ca="1" si="3"/>
        <v/>
      </c>
    </row>
    <row r="55" spans="2:16" x14ac:dyDescent="0.25">
      <c r="B55" s="117"/>
      <c r="C55" s="117"/>
      <c r="D55" s="100"/>
      <c r="E55" s="100"/>
      <c r="F55" s="100"/>
      <c r="G55" s="101"/>
      <c r="H55" s="106"/>
      <c r="I55" s="106"/>
      <c r="J55" s="106"/>
      <c r="K55" s="82" t="str">
        <f t="shared" ca="1" si="0"/>
        <v/>
      </c>
      <c r="L55" s="82" t="str">
        <f t="shared" ca="1" si="0"/>
        <v/>
      </c>
      <c r="M55" s="82" t="str">
        <f t="shared" ca="1" si="1"/>
        <v/>
      </c>
      <c r="N55" s="82" t="str">
        <f t="shared" ca="1" si="1"/>
        <v/>
      </c>
      <c r="O55" s="82" t="str">
        <f t="shared" ca="1" si="2"/>
        <v/>
      </c>
      <c r="P55" s="82" t="str">
        <f t="shared" ca="1" si="3"/>
        <v/>
      </c>
    </row>
    <row r="56" spans="2:16" x14ac:dyDescent="0.25">
      <c r="B56" s="117"/>
      <c r="C56" s="117"/>
      <c r="D56" s="100"/>
      <c r="E56" s="100"/>
      <c r="F56" s="100"/>
      <c r="G56" s="101"/>
      <c r="H56" s="106"/>
      <c r="I56" s="106"/>
      <c r="J56" s="106"/>
      <c r="K56" s="82" t="str">
        <f t="shared" ca="1" si="0"/>
        <v/>
      </c>
      <c r="L56" s="82" t="str">
        <f t="shared" ca="1" si="0"/>
        <v/>
      </c>
      <c r="M56" s="82" t="str">
        <f t="shared" ca="1" si="1"/>
        <v/>
      </c>
      <c r="N56" s="82" t="str">
        <f t="shared" ca="1" si="1"/>
        <v/>
      </c>
      <c r="O56" s="82" t="str">
        <f t="shared" ca="1" si="2"/>
        <v/>
      </c>
      <c r="P56" s="82" t="str">
        <f t="shared" ca="1" si="3"/>
        <v/>
      </c>
    </row>
    <row r="57" spans="2:16" x14ac:dyDescent="0.25">
      <c r="B57" s="117"/>
      <c r="C57" s="117"/>
      <c r="D57" s="100"/>
      <c r="E57" s="100"/>
      <c r="F57" s="100"/>
      <c r="G57" s="101"/>
      <c r="H57" s="106"/>
      <c r="I57" s="106"/>
      <c r="J57" s="106"/>
      <c r="K57" s="82" t="str">
        <f t="shared" ca="1" si="0"/>
        <v/>
      </c>
      <c r="L57" s="82" t="str">
        <f t="shared" ca="1" si="0"/>
        <v/>
      </c>
      <c r="M57" s="82" t="str">
        <f t="shared" ca="1" si="1"/>
        <v/>
      </c>
      <c r="N57" s="82" t="str">
        <f t="shared" ca="1" si="1"/>
        <v/>
      </c>
      <c r="O57" s="82" t="str">
        <f t="shared" ca="1" si="2"/>
        <v/>
      </c>
      <c r="P57" s="82" t="str">
        <f t="shared" ca="1" si="3"/>
        <v/>
      </c>
    </row>
    <row r="58" spans="2:16" x14ac:dyDescent="0.25">
      <c r="B58" s="117"/>
      <c r="C58" s="117"/>
      <c r="D58" s="100"/>
      <c r="E58" s="100"/>
      <c r="F58" s="100"/>
      <c r="G58" s="101"/>
      <c r="H58" s="106"/>
      <c r="I58" s="106"/>
      <c r="J58" s="106"/>
      <c r="K58" s="82" t="str">
        <f t="shared" ca="1" si="0"/>
        <v/>
      </c>
      <c r="L58" s="82" t="str">
        <f t="shared" ca="1" si="0"/>
        <v/>
      </c>
      <c r="M58" s="82" t="str">
        <f t="shared" ca="1" si="1"/>
        <v/>
      </c>
      <c r="N58" s="82" t="str">
        <f t="shared" ca="1" si="1"/>
        <v/>
      </c>
      <c r="O58" s="82" t="str">
        <f t="shared" ca="1" si="2"/>
        <v/>
      </c>
      <c r="P58" s="82" t="str">
        <f t="shared" ca="1" si="3"/>
        <v/>
      </c>
    </row>
    <row r="59" spans="2:16" x14ac:dyDescent="0.25">
      <c r="B59" s="117"/>
      <c r="C59" s="117"/>
      <c r="D59" s="100"/>
      <c r="E59" s="100"/>
      <c r="F59" s="100"/>
      <c r="G59" s="101"/>
      <c r="H59" s="106"/>
      <c r="I59" s="106"/>
      <c r="J59" s="106"/>
      <c r="K59" s="82" t="str">
        <f t="shared" ca="1" si="0"/>
        <v/>
      </c>
      <c r="L59" s="82" t="str">
        <f t="shared" ca="1" si="0"/>
        <v/>
      </c>
      <c r="M59" s="82" t="str">
        <f t="shared" ca="1" si="1"/>
        <v/>
      </c>
      <c r="N59" s="82" t="str">
        <f t="shared" ca="1" si="1"/>
        <v/>
      </c>
      <c r="O59" s="82" t="str">
        <f t="shared" ca="1" si="2"/>
        <v/>
      </c>
      <c r="P59" s="82" t="str">
        <f t="shared" ca="1" si="3"/>
        <v/>
      </c>
    </row>
    <row r="60" spans="2:16" x14ac:dyDescent="0.25">
      <c r="B60" s="117"/>
      <c r="C60" s="117"/>
      <c r="D60" s="100"/>
      <c r="E60" s="100"/>
      <c r="F60" s="100"/>
      <c r="G60" s="101"/>
      <c r="H60" s="106"/>
      <c r="I60" s="106"/>
      <c r="J60" s="106"/>
      <c r="K60" s="82" t="str">
        <f t="shared" ca="1" si="0"/>
        <v/>
      </c>
      <c r="L60" s="82" t="str">
        <f t="shared" ca="1" si="0"/>
        <v/>
      </c>
      <c r="M60" s="82" t="str">
        <f t="shared" ca="1" si="1"/>
        <v/>
      </c>
      <c r="N60" s="82" t="str">
        <f t="shared" ca="1" si="1"/>
        <v/>
      </c>
      <c r="O60" s="82" t="str">
        <f t="shared" ca="1" si="2"/>
        <v/>
      </c>
      <c r="P60" s="82" t="str">
        <f t="shared" ca="1" si="3"/>
        <v/>
      </c>
    </row>
    <row r="61" spans="2:16" x14ac:dyDescent="0.25">
      <c r="B61" s="117"/>
      <c r="C61" s="117"/>
      <c r="D61" s="100"/>
      <c r="E61" s="100"/>
      <c r="F61" s="100"/>
      <c r="G61" s="101"/>
      <c r="H61" s="106"/>
      <c r="I61" s="106"/>
      <c r="J61" s="106"/>
      <c r="K61" s="82" t="str">
        <f t="shared" ca="1" si="0"/>
        <v/>
      </c>
      <c r="L61" s="82" t="str">
        <f t="shared" ca="1" si="0"/>
        <v/>
      </c>
      <c r="M61" s="82" t="str">
        <f t="shared" ca="1" si="1"/>
        <v/>
      </c>
      <c r="N61" s="82" t="str">
        <f t="shared" ca="1" si="1"/>
        <v/>
      </c>
      <c r="O61" s="82" t="str">
        <f t="shared" ca="1" si="2"/>
        <v/>
      </c>
      <c r="P61" s="82" t="str">
        <f t="shared" ca="1" si="3"/>
        <v/>
      </c>
    </row>
    <row r="62" spans="2:16" x14ac:dyDescent="0.25">
      <c r="B62" s="117"/>
      <c r="C62" s="117"/>
      <c r="D62" s="100"/>
      <c r="E62" s="100"/>
      <c r="F62" s="100"/>
      <c r="G62" s="101"/>
      <c r="H62" s="106"/>
      <c r="I62" s="106"/>
      <c r="J62" s="106"/>
      <c r="K62" s="82" t="str">
        <f t="shared" ca="1" si="0"/>
        <v/>
      </c>
      <c r="L62" s="82" t="str">
        <f t="shared" ca="1" si="0"/>
        <v/>
      </c>
      <c r="M62" s="82" t="str">
        <f t="shared" ca="1" si="1"/>
        <v/>
      </c>
      <c r="N62" s="82" t="str">
        <f t="shared" ca="1" si="1"/>
        <v/>
      </c>
      <c r="O62" s="82" t="str">
        <f t="shared" ca="1" si="2"/>
        <v/>
      </c>
      <c r="P62" s="82" t="str">
        <f t="shared" ca="1" si="3"/>
        <v/>
      </c>
    </row>
    <row r="63" spans="2:16" x14ac:dyDescent="0.25">
      <c r="B63" s="117"/>
      <c r="C63" s="117"/>
      <c r="D63" s="100"/>
      <c r="E63" s="100"/>
      <c r="F63" s="100"/>
      <c r="G63" s="101"/>
      <c r="H63" s="106"/>
      <c r="I63" s="106"/>
      <c r="J63" s="106"/>
      <c r="K63" s="82" t="str">
        <f t="shared" ca="1" si="0"/>
        <v/>
      </c>
      <c r="L63" s="82" t="str">
        <f t="shared" ca="1" si="0"/>
        <v/>
      </c>
      <c r="M63" s="82" t="str">
        <f t="shared" ca="1" si="1"/>
        <v/>
      </c>
      <c r="N63" s="82" t="str">
        <f t="shared" ca="1" si="1"/>
        <v/>
      </c>
      <c r="O63" s="82" t="str">
        <f t="shared" ca="1" si="2"/>
        <v/>
      </c>
      <c r="P63" s="82" t="str">
        <f t="shared" ca="1" si="3"/>
        <v/>
      </c>
    </row>
    <row r="64" spans="2:16" x14ac:dyDescent="0.25">
      <c r="B64" s="117"/>
      <c r="C64" s="117"/>
      <c r="D64" s="100"/>
      <c r="E64" s="100"/>
      <c r="F64" s="100"/>
      <c r="G64" s="101"/>
      <c r="H64" s="106"/>
      <c r="I64" s="106"/>
      <c r="J64" s="106"/>
      <c r="K64" s="82" t="str">
        <f t="shared" ca="1" si="0"/>
        <v/>
      </c>
      <c r="L64" s="82" t="str">
        <f t="shared" ca="1" si="0"/>
        <v/>
      </c>
      <c r="M64" s="82" t="str">
        <f t="shared" ca="1" si="1"/>
        <v/>
      </c>
      <c r="N64" s="82" t="str">
        <f t="shared" ca="1" si="1"/>
        <v/>
      </c>
      <c r="O64" s="82" t="str">
        <f t="shared" ca="1" si="2"/>
        <v/>
      </c>
      <c r="P64" s="82" t="str">
        <f t="shared" ca="1" si="3"/>
        <v/>
      </c>
    </row>
    <row r="65" spans="2:16" x14ac:dyDescent="0.25">
      <c r="B65" s="117"/>
      <c r="C65" s="117"/>
      <c r="D65" s="100"/>
      <c r="E65" s="100"/>
      <c r="F65" s="100"/>
      <c r="G65" s="101"/>
      <c r="H65" s="106"/>
      <c r="I65" s="106"/>
      <c r="J65" s="106"/>
      <c r="K65" s="82" t="str">
        <f t="shared" ca="1" si="0"/>
        <v/>
      </c>
      <c r="L65" s="82" t="str">
        <f t="shared" ca="1" si="0"/>
        <v/>
      </c>
      <c r="M65" s="82" t="str">
        <f t="shared" ca="1" si="1"/>
        <v/>
      </c>
      <c r="N65" s="82" t="str">
        <f t="shared" ca="1" si="1"/>
        <v/>
      </c>
      <c r="O65" s="82" t="str">
        <f t="shared" ca="1" si="2"/>
        <v/>
      </c>
      <c r="P65" s="82" t="str">
        <f t="shared" ca="1" si="3"/>
        <v/>
      </c>
    </row>
    <row r="66" spans="2:16" x14ac:dyDescent="0.25">
      <c r="B66" s="117"/>
      <c r="C66" s="117"/>
      <c r="D66" s="100"/>
      <c r="E66" s="100"/>
      <c r="F66" s="100"/>
      <c r="G66" s="101"/>
      <c r="H66" s="106"/>
      <c r="I66" s="106"/>
      <c r="J66" s="106"/>
      <c r="K66" s="82" t="str">
        <f t="shared" ca="1" si="0"/>
        <v/>
      </c>
      <c r="L66" s="82" t="str">
        <f t="shared" ca="1" si="0"/>
        <v/>
      </c>
      <c r="M66" s="82" t="str">
        <f t="shared" ca="1" si="1"/>
        <v/>
      </c>
      <c r="N66" s="82" t="str">
        <f t="shared" ca="1" si="1"/>
        <v/>
      </c>
      <c r="O66" s="82" t="str">
        <f t="shared" ca="1" si="2"/>
        <v/>
      </c>
      <c r="P66" s="82" t="str">
        <f t="shared" ca="1" si="3"/>
        <v/>
      </c>
    </row>
    <row r="67" spans="2:16" x14ac:dyDescent="0.25">
      <c r="B67" s="117"/>
      <c r="C67" s="117"/>
      <c r="D67" s="100"/>
      <c r="E67" s="100"/>
      <c r="F67" s="100"/>
      <c r="G67" s="101"/>
      <c r="H67" s="106"/>
      <c r="I67" s="106"/>
      <c r="J67" s="106"/>
      <c r="K67" s="82" t="str">
        <f t="shared" ca="1" si="0"/>
        <v/>
      </c>
      <c r="L67" s="82" t="str">
        <f t="shared" ca="1" si="0"/>
        <v/>
      </c>
      <c r="M67" s="82" t="str">
        <f t="shared" ca="1" si="1"/>
        <v/>
      </c>
      <c r="N67" s="82" t="str">
        <f t="shared" ca="1" si="1"/>
        <v/>
      </c>
      <c r="O67" s="82" t="str">
        <f t="shared" ca="1" si="2"/>
        <v/>
      </c>
      <c r="P67" s="82" t="str">
        <f t="shared" ca="1" si="3"/>
        <v/>
      </c>
    </row>
    <row r="68" spans="2:16" x14ac:dyDescent="0.25">
      <c r="B68" s="117"/>
      <c r="C68" s="117"/>
      <c r="D68" s="100"/>
      <c r="E68" s="100"/>
      <c r="F68" s="100"/>
      <c r="G68" s="101"/>
      <c r="H68" s="106"/>
      <c r="I68" s="106"/>
      <c r="J68" s="106"/>
      <c r="K68" s="82" t="str">
        <f t="shared" ca="1" si="0"/>
        <v/>
      </c>
      <c r="L68" s="82" t="str">
        <f t="shared" ca="1" si="0"/>
        <v/>
      </c>
      <c r="M68" s="82" t="str">
        <f t="shared" ca="1" si="1"/>
        <v/>
      </c>
      <c r="N68" s="82" t="str">
        <f t="shared" ca="1" si="1"/>
        <v/>
      </c>
      <c r="O68" s="82" t="str">
        <f t="shared" ca="1" si="2"/>
        <v/>
      </c>
      <c r="P68" s="82" t="str">
        <f t="shared" ca="1" si="3"/>
        <v/>
      </c>
    </row>
    <row r="69" spans="2:16" x14ac:dyDescent="0.25">
      <c r="B69" s="117"/>
      <c r="C69" s="117"/>
      <c r="D69" s="100"/>
      <c r="E69" s="100"/>
      <c r="F69" s="100"/>
      <c r="G69" s="101"/>
      <c r="H69" s="106"/>
      <c r="I69" s="106"/>
      <c r="J69" s="106"/>
      <c r="K69" s="82" t="str">
        <f t="shared" ca="1" si="0"/>
        <v/>
      </c>
      <c r="L69" s="82" t="str">
        <f t="shared" ca="1" si="0"/>
        <v/>
      </c>
      <c r="M69" s="82" t="str">
        <f t="shared" ca="1" si="1"/>
        <v/>
      </c>
      <c r="N69" s="82" t="str">
        <f t="shared" ca="1" si="1"/>
        <v/>
      </c>
      <c r="O69" s="82" t="str">
        <f t="shared" ca="1" si="2"/>
        <v/>
      </c>
      <c r="P69" s="82" t="str">
        <f t="shared" ca="1" si="3"/>
        <v/>
      </c>
    </row>
    <row r="70" spans="2:16" x14ac:dyDescent="0.25">
      <c r="B70" s="117"/>
      <c r="C70" s="117"/>
      <c r="D70" s="100"/>
      <c r="E70" s="100"/>
      <c r="F70" s="100"/>
      <c r="G70" s="101"/>
      <c r="H70" s="106"/>
      <c r="I70" s="106"/>
      <c r="J70" s="106"/>
      <c r="K70" s="82" t="str">
        <f t="shared" ca="1" si="0"/>
        <v/>
      </c>
      <c r="L70" s="82" t="str">
        <f t="shared" ca="1" si="0"/>
        <v/>
      </c>
      <c r="M70" s="82" t="str">
        <f t="shared" ca="1" si="1"/>
        <v/>
      </c>
      <c r="N70" s="82" t="str">
        <f t="shared" ca="1" si="1"/>
        <v/>
      </c>
      <c r="O70" s="82" t="str">
        <f t="shared" ca="1" si="2"/>
        <v/>
      </c>
      <c r="P70" s="82" t="str">
        <f t="shared" ca="1" si="3"/>
        <v/>
      </c>
    </row>
    <row r="71" spans="2:16" x14ac:dyDescent="0.25">
      <c r="B71" s="117"/>
      <c r="C71" s="117"/>
      <c r="D71" s="100"/>
      <c r="E71" s="100"/>
      <c r="F71" s="100"/>
      <c r="G71" s="101"/>
      <c r="H71" s="106"/>
      <c r="I71" s="106"/>
      <c r="J71" s="106"/>
      <c r="K71" s="82" t="str">
        <f t="shared" ca="1" si="0"/>
        <v/>
      </c>
      <c r="L71" s="82" t="str">
        <f t="shared" ca="1" si="0"/>
        <v/>
      </c>
      <c r="M71" s="82" t="str">
        <f t="shared" ca="1" si="1"/>
        <v/>
      </c>
      <c r="N71" s="82" t="str">
        <f t="shared" ca="1" si="1"/>
        <v/>
      </c>
      <c r="O71" s="82" t="str">
        <f t="shared" ca="1" si="2"/>
        <v/>
      </c>
      <c r="P71" s="82" t="str">
        <f t="shared" ca="1" si="3"/>
        <v/>
      </c>
    </row>
    <row r="72" spans="2:16" x14ac:dyDescent="0.25">
      <c r="B72" s="117"/>
      <c r="C72" s="117"/>
      <c r="D72" s="100"/>
      <c r="E72" s="100"/>
      <c r="F72" s="100"/>
      <c r="G72" s="101"/>
      <c r="H72" s="106"/>
      <c r="I72" s="106"/>
      <c r="J72" s="106"/>
      <c r="K72" s="82" t="str">
        <f t="shared" ca="1" si="0"/>
        <v/>
      </c>
      <c r="L72" s="82" t="str">
        <f t="shared" ca="1" si="0"/>
        <v/>
      </c>
      <c r="M72" s="82" t="str">
        <f t="shared" ca="1" si="1"/>
        <v/>
      </c>
      <c r="N72" s="82" t="str">
        <f t="shared" ca="1" si="1"/>
        <v/>
      </c>
      <c r="O72" s="82" t="str">
        <f t="shared" ca="1" si="2"/>
        <v/>
      </c>
      <c r="P72" s="82" t="str">
        <f t="shared" ca="1" si="3"/>
        <v/>
      </c>
    </row>
    <row r="73" spans="2:16" x14ac:dyDescent="0.25">
      <c r="B73" s="117"/>
      <c r="C73" s="117"/>
      <c r="D73" s="100"/>
      <c r="E73" s="100"/>
      <c r="F73" s="100"/>
      <c r="G73" s="101"/>
      <c r="H73" s="106"/>
      <c r="I73" s="106"/>
      <c r="J73" s="106"/>
      <c r="K73" s="82" t="str">
        <f t="shared" ref="K73:L79" ca="1" si="4">IF(H73="","",IF(DATE(YEAR(H73)+3,MONTH(H73),DAY(H73))&gt;TODAY(),"","TRUE"))</f>
        <v/>
      </c>
      <c r="L73" s="82" t="str">
        <f t="shared" ca="1" si="4"/>
        <v/>
      </c>
      <c r="M73" s="82" t="str">
        <f t="shared" ref="M73:N79" ca="1" si="5">IF(H73="","",IF(DATE(YEAR(H73)+3,MONTH(H73),DAY(H73))-90&gt;TODAY(),"","TRUE"))</f>
        <v/>
      </c>
      <c r="N73" s="82" t="str">
        <f t="shared" ca="1" si="5"/>
        <v/>
      </c>
      <c r="O73" s="82" t="str">
        <f t="shared" ref="O73:O79" ca="1" si="6">IF(J73="","",IF(DATE(YEAR(J73)+3,MONTH(J73),DAY(J73))&gt;TODAY(),"","TRUE"))</f>
        <v/>
      </c>
      <c r="P73" s="82" t="str">
        <f t="shared" ref="P73:P79" ca="1" si="7">IF(J73="","",IF(DATE(YEAR(J73)+3,MONTH(J73),DAY(J73))-90&gt;TODAY(),"","TRUE"))</f>
        <v/>
      </c>
    </row>
    <row r="74" spans="2:16" x14ac:dyDescent="0.25">
      <c r="B74" s="117"/>
      <c r="C74" s="117"/>
      <c r="D74" s="100"/>
      <c r="E74" s="100"/>
      <c r="F74" s="100"/>
      <c r="G74" s="101"/>
      <c r="H74" s="106"/>
      <c r="I74" s="106"/>
      <c r="J74" s="106"/>
      <c r="K74" s="82" t="str">
        <f t="shared" ca="1" si="4"/>
        <v/>
      </c>
      <c r="L74" s="82" t="str">
        <f t="shared" ca="1" si="4"/>
        <v/>
      </c>
      <c r="M74" s="82" t="str">
        <f t="shared" ca="1" si="5"/>
        <v/>
      </c>
      <c r="N74" s="82" t="str">
        <f t="shared" ca="1" si="5"/>
        <v/>
      </c>
      <c r="O74" s="82" t="str">
        <f t="shared" ca="1" si="6"/>
        <v/>
      </c>
      <c r="P74" s="82" t="str">
        <f t="shared" ca="1" si="7"/>
        <v/>
      </c>
    </row>
    <row r="75" spans="2:16" x14ac:dyDescent="0.25">
      <c r="B75" s="117"/>
      <c r="C75" s="117"/>
      <c r="D75" s="100"/>
      <c r="E75" s="100"/>
      <c r="F75" s="100"/>
      <c r="G75" s="101"/>
      <c r="H75" s="106"/>
      <c r="I75" s="106"/>
      <c r="J75" s="106"/>
      <c r="K75" s="82" t="str">
        <f t="shared" ca="1" si="4"/>
        <v/>
      </c>
      <c r="L75" s="82" t="str">
        <f t="shared" ca="1" si="4"/>
        <v/>
      </c>
      <c r="M75" s="82" t="str">
        <f t="shared" ca="1" si="5"/>
        <v/>
      </c>
      <c r="N75" s="82" t="str">
        <f t="shared" ca="1" si="5"/>
        <v/>
      </c>
      <c r="O75" s="82" t="str">
        <f t="shared" ca="1" si="6"/>
        <v/>
      </c>
      <c r="P75" s="82" t="str">
        <f t="shared" ca="1" si="7"/>
        <v/>
      </c>
    </row>
    <row r="76" spans="2:16" x14ac:dyDescent="0.25">
      <c r="B76" s="117"/>
      <c r="C76" s="117"/>
      <c r="D76" s="100"/>
      <c r="E76" s="100"/>
      <c r="F76" s="100"/>
      <c r="G76" s="101"/>
      <c r="H76" s="106"/>
      <c r="I76" s="106"/>
      <c r="J76" s="106"/>
      <c r="K76" s="82" t="str">
        <f t="shared" ca="1" si="4"/>
        <v/>
      </c>
      <c r="L76" s="82" t="str">
        <f t="shared" ca="1" si="4"/>
        <v/>
      </c>
      <c r="M76" s="82" t="str">
        <f t="shared" ca="1" si="5"/>
        <v/>
      </c>
      <c r="N76" s="82" t="str">
        <f t="shared" ca="1" si="5"/>
        <v/>
      </c>
      <c r="O76" s="82" t="str">
        <f t="shared" ca="1" si="6"/>
        <v/>
      </c>
      <c r="P76" s="82" t="str">
        <f t="shared" ca="1" si="7"/>
        <v/>
      </c>
    </row>
    <row r="77" spans="2:16" x14ac:dyDescent="0.25">
      <c r="B77" s="117"/>
      <c r="C77" s="117"/>
      <c r="D77" s="100"/>
      <c r="E77" s="100"/>
      <c r="F77" s="100"/>
      <c r="G77" s="101"/>
      <c r="H77" s="106"/>
      <c r="I77" s="106"/>
      <c r="J77" s="106"/>
      <c r="K77" s="82" t="str">
        <f t="shared" ca="1" si="4"/>
        <v/>
      </c>
      <c r="L77" s="82" t="str">
        <f t="shared" ca="1" si="4"/>
        <v/>
      </c>
      <c r="M77" s="82" t="str">
        <f t="shared" ca="1" si="5"/>
        <v/>
      </c>
      <c r="N77" s="82" t="str">
        <f t="shared" ca="1" si="5"/>
        <v/>
      </c>
      <c r="O77" s="82" t="str">
        <f t="shared" ca="1" si="6"/>
        <v/>
      </c>
      <c r="P77" s="82" t="str">
        <f t="shared" ca="1" si="7"/>
        <v/>
      </c>
    </row>
    <row r="78" spans="2:16" x14ac:dyDescent="0.25">
      <c r="B78" s="117"/>
      <c r="C78" s="117"/>
      <c r="D78" s="100"/>
      <c r="E78" s="100"/>
      <c r="F78" s="100"/>
      <c r="G78" s="101"/>
      <c r="H78" s="106"/>
      <c r="I78" s="106"/>
      <c r="J78" s="106"/>
      <c r="K78" s="82" t="str">
        <f t="shared" ca="1" si="4"/>
        <v/>
      </c>
      <c r="L78" s="82" t="str">
        <f t="shared" ca="1" si="4"/>
        <v/>
      </c>
      <c r="M78" s="82" t="str">
        <f t="shared" ca="1" si="5"/>
        <v/>
      </c>
      <c r="N78" s="82" t="str">
        <f t="shared" ca="1" si="5"/>
        <v/>
      </c>
      <c r="O78" s="82" t="str">
        <f t="shared" ca="1" si="6"/>
        <v/>
      </c>
      <c r="P78" s="82" t="str">
        <f t="shared" ca="1" si="7"/>
        <v/>
      </c>
    </row>
    <row r="79" spans="2:16" x14ac:dyDescent="0.25">
      <c r="B79" s="117"/>
      <c r="C79" s="117"/>
      <c r="D79" s="100"/>
      <c r="E79" s="100"/>
      <c r="F79" s="100"/>
      <c r="G79" s="101"/>
      <c r="H79" s="106"/>
      <c r="I79" s="106"/>
      <c r="J79" s="106"/>
      <c r="K79" s="82" t="str">
        <f t="shared" ca="1" si="4"/>
        <v/>
      </c>
      <c r="L79" s="82" t="str">
        <f t="shared" ca="1" si="4"/>
        <v/>
      </c>
      <c r="M79" s="82" t="str">
        <f t="shared" ca="1" si="5"/>
        <v/>
      </c>
      <c r="N79" s="82" t="str">
        <f t="shared" ca="1" si="5"/>
        <v/>
      </c>
      <c r="O79" s="82" t="str">
        <f t="shared" ca="1" si="6"/>
        <v/>
      </c>
      <c r="P79" s="82" t="str">
        <f t="shared" ca="1" si="7"/>
        <v/>
      </c>
    </row>
  </sheetData>
  <sheetProtection algorithmName="SHA-512" hashValue="BRF4DnSKxJCMuzz6Mg+k1Uuw0QnutWU4AR7gVe1aU8EIH15SsDJXrXhufRW0cOsqA5VtiDqsG/mJ6u7/qhDuRg==" saltValue="1evL8g8fC7M5DQgxxOlvuw==" spinCount="100000" sheet="1" objects="1" scenarios="1" selectLockedCells="1"/>
  <dataConsolidate/>
  <mergeCells count="74">
    <mergeCell ref="B14:C14"/>
    <mergeCell ref="B6:F6"/>
    <mergeCell ref="B7:C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B74:C74"/>
    <mergeCell ref="B63:C63"/>
    <mergeCell ref="B64:C64"/>
    <mergeCell ref="B65:C65"/>
    <mergeCell ref="B66:C66"/>
    <mergeCell ref="B67:C67"/>
    <mergeCell ref="B68:C68"/>
    <mergeCell ref="B69:C69"/>
    <mergeCell ref="B70:C70"/>
    <mergeCell ref="B71:C71"/>
    <mergeCell ref="B72:C72"/>
    <mergeCell ref="B73:C73"/>
    <mergeCell ref="B75:C75"/>
    <mergeCell ref="B76:C76"/>
    <mergeCell ref="B77:C77"/>
    <mergeCell ref="B78:C78"/>
    <mergeCell ref="B79:C79"/>
  </mergeCells>
  <conditionalFormatting sqref="H8:I79">
    <cfRule type="expression" dxfId="7" priority="2" stopIfTrue="1">
      <formula>K8="TRUE"</formula>
    </cfRule>
    <cfRule type="expression" dxfId="6" priority="3">
      <formula>M8="TRUE"</formula>
    </cfRule>
  </conditionalFormatting>
  <conditionalFormatting sqref="H8:J79">
    <cfRule type="expression" priority="1" stopIfTrue="1">
      <formula>""</formula>
    </cfRule>
  </conditionalFormatting>
  <conditionalFormatting sqref="J8:J79">
    <cfRule type="expression" dxfId="5" priority="5" stopIfTrue="1">
      <formula>O8="TRUE"</formula>
    </cfRule>
    <cfRule type="expression" dxfId="4" priority="6">
      <formula>P8="TRUE"</formula>
    </cfRule>
  </conditionalFormatting>
  <dataValidations count="5">
    <dataValidation type="list" allowBlank="1" showInputMessage="1" showErrorMessage="1" sqref="E8:E79" xr:uid="{24C9A0B3-F125-40AE-B36B-00BE9AB596CD}">
      <formula1>"Under 18, 18-24, 25-34, 35-44, 45-54, 55-64, 65+"</formula1>
    </dataValidation>
    <dataValidation type="list" allowBlank="1" showInputMessage="1" showErrorMessage="1" sqref="D8:D79" xr:uid="{77E4DD19-E61B-490B-9EBF-C435040DB926}">
      <formula1>"Male, Female, Non-Binary, Prefer not to say"</formula1>
    </dataValidation>
    <dataValidation type="list" allowBlank="1" showInputMessage="1" showErrorMessage="1" sqref="F8:F79" xr:uid="{4CBFD7B5-855B-4225-90F4-212D48830EC0}">
      <formula1>"Team Captain,Team Manager,Welfare Officer,Chairman,Secretary,Treasurer,Membership Secretary,Parent Helper,Player"</formula1>
    </dataValidation>
    <dataValidation type="list" allowBlank="1" showInputMessage="1" showErrorMessage="1" sqref="G8:G79" xr:uid="{AC3BC2D6-451A-4A19-93B4-B1446375B215}">
      <formula1>Safe_List</formula1>
    </dataValidation>
    <dataValidation errorStyle="information" allowBlank="1" showInputMessage="1" showErrorMessage="1" error="Please select from the drop down list" sqref="C4" xr:uid="{588A555F-FB6B-47EB-8F2A-4484E9125267}"/>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21860-005F-4B29-8C28-B46B44853528}">
  <sheetPr codeName="Sheet4"/>
  <dimension ref="B1:J79"/>
  <sheetViews>
    <sheetView workbookViewId="0">
      <selection activeCell="D8" sqref="D8:G14"/>
    </sheetView>
  </sheetViews>
  <sheetFormatPr defaultColWidth="8.69921875" defaultRowHeight="13.8" x14ac:dyDescent="0.25"/>
  <cols>
    <col min="1" max="1" width="2" style="3" customWidth="1"/>
    <col min="2" max="2" width="10.3984375" style="3" customWidth="1"/>
    <col min="3" max="3" width="23.09765625" style="3" customWidth="1"/>
    <col min="4" max="4" width="21.09765625" style="3" customWidth="1"/>
    <col min="5" max="5" width="17.09765625" style="3" customWidth="1"/>
    <col min="6" max="6" width="22.09765625" style="3" customWidth="1"/>
    <col min="7" max="7" width="40.3984375" style="3" bestFit="1" customWidth="1"/>
    <col min="8" max="16384" width="8.69921875" style="3"/>
  </cols>
  <sheetData>
    <row r="1" spans="2:10" ht="45.75" customHeight="1" x14ac:dyDescent="0.35">
      <c r="B1" s="15" t="s">
        <v>60</v>
      </c>
    </row>
    <row r="2" spans="2:10" ht="4.95" customHeight="1" x14ac:dyDescent="0.25"/>
    <row r="3" spans="2:10" x14ac:dyDescent="0.25">
      <c r="B3" s="53" t="s">
        <v>41</v>
      </c>
      <c r="C3" s="29" t="str">
        <f>IF('Current Coaches'!C3=0,"",'Current Coaches'!C3)</f>
        <v/>
      </c>
    </row>
    <row r="4" spans="2:10" x14ac:dyDescent="0.25">
      <c r="B4" s="54" t="s">
        <v>42</v>
      </c>
      <c r="C4" s="8" t="str">
        <f>IF('Current Coaches'!C4=0,"",'Current Coaches'!C4)</f>
        <v/>
      </c>
    </row>
    <row r="5" spans="2:10" x14ac:dyDescent="0.25">
      <c r="G5" s="7"/>
    </row>
    <row r="6" spans="2:10" ht="13.95" customHeight="1" x14ac:dyDescent="0.25">
      <c r="B6" s="125" t="s">
        <v>61</v>
      </c>
      <c r="C6" s="125"/>
      <c r="D6" s="125"/>
      <c r="E6" s="125"/>
      <c r="F6" s="125"/>
      <c r="G6" s="125"/>
    </row>
    <row r="7" spans="2:10" s="10" customFormat="1" ht="27.6" x14ac:dyDescent="0.25">
      <c r="B7" s="123" t="s">
        <v>201</v>
      </c>
      <c r="C7" s="123"/>
      <c r="D7" s="12" t="s">
        <v>48</v>
      </c>
      <c r="E7" s="12" t="s">
        <v>49</v>
      </c>
      <c r="F7" s="12" t="s">
        <v>62</v>
      </c>
      <c r="G7" s="89" t="s">
        <v>63</v>
      </c>
      <c r="H7" s="81" t="s">
        <v>59</v>
      </c>
      <c r="I7" s="14"/>
      <c r="J7" s="14"/>
    </row>
    <row r="8" spans="2:10" x14ac:dyDescent="0.25">
      <c r="B8" s="120"/>
      <c r="C8" s="121"/>
      <c r="D8" s="100"/>
      <c r="E8" s="101"/>
      <c r="F8" s="100"/>
      <c r="G8" s="100"/>
      <c r="H8" s="82">
        <f>IF(ISERROR(FIND("Level",G8,1)),0,1)-IF(ISERROR(FIND("Unassessed",G8,1)),0,1)+IF(ISERROR(FIND("Developer",G8,1)),0,1)</f>
        <v>0</v>
      </c>
      <c r="I8" s="82">
        <f>IF(ISERROR(FIND("Intro",G8,1)),0,1)+IF(ISERROR(FIND("Rules",G8,1)),0,1)+IF(ISERROR(FIND("Online",G8,1)),0,1)</f>
        <v>0</v>
      </c>
      <c r="J8" s="82" t="str">
        <f>IF(G8="","",IF(G8="None","None",IF(I8=1,"Some training",IF(H8=1,"Qualified","Unassessed"))))</f>
        <v/>
      </c>
    </row>
    <row r="9" spans="2:10" x14ac:dyDescent="0.25">
      <c r="B9" s="120"/>
      <c r="C9" s="121"/>
      <c r="D9" s="100"/>
      <c r="E9" s="101"/>
      <c r="F9" s="100"/>
      <c r="G9" s="100"/>
      <c r="H9" s="82">
        <f t="shared" ref="H9:H72" si="0">IF(ISERROR(FIND("Level",G9,1)),0,1)-IF(ISERROR(FIND("Unassessed",G9,1)),0,1)+IF(ISERROR(FIND("Developer",G9,1)),0,1)</f>
        <v>0</v>
      </c>
      <c r="I9" s="82">
        <f t="shared" ref="I9:I72" si="1">IF(ISERROR(FIND("Intro",G9,1)),0,1)+IF(ISERROR(FIND("Rules",G9,1)),0,1)+IF(ISERROR(FIND("Online",G9,1)),0,1)</f>
        <v>0</v>
      </c>
      <c r="J9" s="82" t="str">
        <f t="shared" ref="J9:J72" si="2">IF(G9="","",IF(G9="None","None",IF(I9=1,"Some training",IF(H9=1,"Qualified","Unassessed"))))</f>
        <v/>
      </c>
    </row>
    <row r="10" spans="2:10" x14ac:dyDescent="0.25">
      <c r="B10" s="120"/>
      <c r="C10" s="121"/>
      <c r="D10" s="100"/>
      <c r="E10" s="101"/>
      <c r="F10" s="100"/>
      <c r="G10" s="100"/>
      <c r="H10" s="82">
        <f t="shared" si="0"/>
        <v>0</v>
      </c>
      <c r="I10" s="82">
        <f t="shared" si="1"/>
        <v>0</v>
      </c>
      <c r="J10" s="82" t="str">
        <f t="shared" si="2"/>
        <v/>
      </c>
    </row>
    <row r="11" spans="2:10" x14ac:dyDescent="0.25">
      <c r="B11" s="120"/>
      <c r="C11" s="121"/>
      <c r="D11" s="100"/>
      <c r="E11" s="101"/>
      <c r="F11" s="100"/>
      <c r="G11" s="100"/>
      <c r="H11" s="82">
        <f t="shared" si="0"/>
        <v>0</v>
      </c>
      <c r="I11" s="82">
        <f t="shared" si="1"/>
        <v>0</v>
      </c>
      <c r="J11" s="82" t="str">
        <f t="shared" si="2"/>
        <v/>
      </c>
    </row>
    <row r="12" spans="2:10" x14ac:dyDescent="0.25">
      <c r="B12" s="120"/>
      <c r="C12" s="121"/>
      <c r="D12" s="100"/>
      <c r="E12" s="101"/>
      <c r="F12" s="100"/>
      <c r="G12" s="100"/>
      <c r="H12" s="82">
        <f t="shared" si="0"/>
        <v>0</v>
      </c>
      <c r="I12" s="82">
        <f t="shared" si="1"/>
        <v>0</v>
      </c>
      <c r="J12" s="82" t="str">
        <f t="shared" si="2"/>
        <v/>
      </c>
    </row>
    <row r="13" spans="2:10" x14ac:dyDescent="0.25">
      <c r="B13" s="120"/>
      <c r="C13" s="121"/>
      <c r="D13" s="100"/>
      <c r="E13" s="101"/>
      <c r="F13" s="100"/>
      <c r="G13" s="100"/>
      <c r="H13" s="82">
        <f t="shared" si="0"/>
        <v>0</v>
      </c>
      <c r="I13" s="82">
        <f t="shared" si="1"/>
        <v>0</v>
      </c>
      <c r="J13" s="82" t="str">
        <f t="shared" si="2"/>
        <v/>
      </c>
    </row>
    <row r="14" spans="2:10" x14ac:dyDescent="0.25">
      <c r="B14" s="120"/>
      <c r="C14" s="121"/>
      <c r="D14" s="100"/>
      <c r="E14" s="101"/>
      <c r="F14" s="100"/>
      <c r="G14" s="100"/>
      <c r="H14" s="82">
        <f t="shared" si="0"/>
        <v>0</v>
      </c>
      <c r="I14" s="82">
        <f t="shared" si="1"/>
        <v>0</v>
      </c>
      <c r="J14" s="82" t="str">
        <f t="shared" si="2"/>
        <v/>
      </c>
    </row>
    <row r="15" spans="2:10" x14ac:dyDescent="0.25">
      <c r="B15" s="120"/>
      <c r="C15" s="121"/>
      <c r="D15" s="100"/>
      <c r="E15" s="101"/>
      <c r="F15" s="100"/>
      <c r="G15" s="100"/>
      <c r="H15" s="82">
        <f t="shared" si="0"/>
        <v>0</v>
      </c>
      <c r="I15" s="82">
        <f t="shared" si="1"/>
        <v>0</v>
      </c>
      <c r="J15" s="82" t="str">
        <f t="shared" si="2"/>
        <v/>
      </c>
    </row>
    <row r="16" spans="2:10" x14ac:dyDescent="0.25">
      <c r="B16" s="120"/>
      <c r="C16" s="121"/>
      <c r="D16" s="100"/>
      <c r="E16" s="101"/>
      <c r="F16" s="100"/>
      <c r="G16" s="100"/>
      <c r="H16" s="82">
        <f t="shared" si="0"/>
        <v>0</v>
      </c>
      <c r="I16" s="82">
        <f t="shared" si="1"/>
        <v>0</v>
      </c>
      <c r="J16" s="82" t="str">
        <f t="shared" si="2"/>
        <v/>
      </c>
    </row>
    <row r="17" spans="2:10" x14ac:dyDescent="0.25">
      <c r="B17" s="120"/>
      <c r="C17" s="121"/>
      <c r="D17" s="100"/>
      <c r="E17" s="101"/>
      <c r="F17" s="100"/>
      <c r="G17" s="100"/>
      <c r="H17" s="82">
        <f t="shared" si="0"/>
        <v>0</v>
      </c>
      <c r="I17" s="82">
        <f t="shared" si="1"/>
        <v>0</v>
      </c>
      <c r="J17" s="82" t="str">
        <f t="shared" si="2"/>
        <v/>
      </c>
    </row>
    <row r="18" spans="2:10" x14ac:dyDescent="0.25">
      <c r="B18" s="120"/>
      <c r="C18" s="121"/>
      <c r="D18" s="100"/>
      <c r="E18" s="101"/>
      <c r="F18" s="100"/>
      <c r="G18" s="100"/>
      <c r="H18" s="82">
        <f t="shared" si="0"/>
        <v>0</v>
      </c>
      <c r="I18" s="82">
        <f t="shared" si="1"/>
        <v>0</v>
      </c>
      <c r="J18" s="82" t="str">
        <f t="shared" si="2"/>
        <v/>
      </c>
    </row>
    <row r="19" spans="2:10" x14ac:dyDescent="0.25">
      <c r="B19" s="120"/>
      <c r="C19" s="121"/>
      <c r="D19" s="100"/>
      <c r="E19" s="101"/>
      <c r="F19" s="100"/>
      <c r="G19" s="100"/>
      <c r="H19" s="82">
        <f t="shared" si="0"/>
        <v>0</v>
      </c>
      <c r="I19" s="82">
        <f t="shared" si="1"/>
        <v>0</v>
      </c>
      <c r="J19" s="82" t="str">
        <f t="shared" si="2"/>
        <v/>
      </c>
    </row>
    <row r="20" spans="2:10" x14ac:dyDescent="0.25">
      <c r="B20" s="120"/>
      <c r="C20" s="121"/>
      <c r="D20" s="100"/>
      <c r="E20" s="101"/>
      <c r="F20" s="100"/>
      <c r="G20" s="100"/>
      <c r="H20" s="82">
        <f t="shared" si="0"/>
        <v>0</v>
      </c>
      <c r="I20" s="82">
        <f t="shared" si="1"/>
        <v>0</v>
      </c>
      <c r="J20" s="82" t="str">
        <f t="shared" si="2"/>
        <v/>
      </c>
    </row>
    <row r="21" spans="2:10" x14ac:dyDescent="0.25">
      <c r="B21" s="120"/>
      <c r="C21" s="121"/>
      <c r="D21" s="100"/>
      <c r="E21" s="101"/>
      <c r="F21" s="100"/>
      <c r="G21" s="100"/>
      <c r="H21" s="82">
        <f t="shared" si="0"/>
        <v>0</v>
      </c>
      <c r="I21" s="82">
        <f t="shared" si="1"/>
        <v>0</v>
      </c>
      <c r="J21" s="82" t="str">
        <f t="shared" si="2"/>
        <v/>
      </c>
    </row>
    <row r="22" spans="2:10" x14ac:dyDescent="0.25">
      <c r="B22" s="120"/>
      <c r="C22" s="121"/>
      <c r="D22" s="100"/>
      <c r="E22" s="101"/>
      <c r="F22" s="100"/>
      <c r="G22" s="100"/>
      <c r="H22" s="82">
        <f t="shared" si="0"/>
        <v>0</v>
      </c>
      <c r="I22" s="82">
        <f t="shared" si="1"/>
        <v>0</v>
      </c>
      <c r="J22" s="82" t="str">
        <f t="shared" si="2"/>
        <v/>
      </c>
    </row>
    <row r="23" spans="2:10" x14ac:dyDescent="0.25">
      <c r="B23" s="120"/>
      <c r="C23" s="121"/>
      <c r="D23" s="100"/>
      <c r="E23" s="101"/>
      <c r="F23" s="100"/>
      <c r="G23" s="100"/>
      <c r="H23" s="82">
        <f t="shared" si="0"/>
        <v>0</v>
      </c>
      <c r="I23" s="82">
        <f t="shared" si="1"/>
        <v>0</v>
      </c>
      <c r="J23" s="82" t="str">
        <f t="shared" si="2"/>
        <v/>
      </c>
    </row>
    <row r="24" spans="2:10" x14ac:dyDescent="0.25">
      <c r="B24" s="120"/>
      <c r="C24" s="121"/>
      <c r="D24" s="100"/>
      <c r="E24" s="101"/>
      <c r="F24" s="100"/>
      <c r="G24" s="100"/>
      <c r="H24" s="82">
        <f t="shared" si="0"/>
        <v>0</v>
      </c>
      <c r="I24" s="82">
        <f t="shared" si="1"/>
        <v>0</v>
      </c>
      <c r="J24" s="82" t="str">
        <f t="shared" si="2"/>
        <v/>
      </c>
    </row>
    <row r="25" spans="2:10" x14ac:dyDescent="0.25">
      <c r="B25" s="120"/>
      <c r="C25" s="121"/>
      <c r="D25" s="100"/>
      <c r="E25" s="101"/>
      <c r="F25" s="100"/>
      <c r="G25" s="100"/>
      <c r="H25" s="82">
        <f t="shared" si="0"/>
        <v>0</v>
      </c>
      <c r="I25" s="82">
        <f t="shared" si="1"/>
        <v>0</v>
      </c>
      <c r="J25" s="82" t="str">
        <f t="shared" si="2"/>
        <v/>
      </c>
    </row>
    <row r="26" spans="2:10" x14ac:dyDescent="0.25">
      <c r="B26" s="120"/>
      <c r="C26" s="121"/>
      <c r="D26" s="100"/>
      <c r="E26" s="101"/>
      <c r="F26" s="100"/>
      <c r="G26" s="100"/>
      <c r="H26" s="82">
        <f t="shared" si="0"/>
        <v>0</v>
      </c>
      <c r="I26" s="82">
        <f t="shared" si="1"/>
        <v>0</v>
      </c>
      <c r="J26" s="82" t="str">
        <f t="shared" si="2"/>
        <v/>
      </c>
    </row>
    <row r="27" spans="2:10" x14ac:dyDescent="0.25">
      <c r="B27" s="117"/>
      <c r="C27" s="117"/>
      <c r="D27" s="100"/>
      <c r="E27" s="101"/>
      <c r="F27" s="100"/>
      <c r="G27" s="100"/>
      <c r="H27" s="82">
        <f t="shared" si="0"/>
        <v>0</v>
      </c>
      <c r="I27" s="82">
        <f t="shared" si="1"/>
        <v>0</v>
      </c>
      <c r="J27" s="82" t="str">
        <f t="shared" si="2"/>
        <v/>
      </c>
    </row>
    <row r="28" spans="2:10" x14ac:dyDescent="0.25">
      <c r="B28" s="118"/>
      <c r="C28" s="119"/>
      <c r="D28" s="100"/>
      <c r="E28" s="100"/>
      <c r="F28" s="100"/>
      <c r="G28" s="100"/>
      <c r="H28" s="82">
        <f t="shared" si="0"/>
        <v>0</v>
      </c>
      <c r="I28" s="82">
        <f t="shared" si="1"/>
        <v>0</v>
      </c>
      <c r="J28" s="82" t="str">
        <f t="shared" si="2"/>
        <v/>
      </c>
    </row>
    <row r="29" spans="2:10" x14ac:dyDescent="0.25">
      <c r="B29" s="118"/>
      <c r="C29" s="119"/>
      <c r="D29" s="100"/>
      <c r="E29" s="100"/>
      <c r="F29" s="100"/>
      <c r="G29" s="100"/>
      <c r="H29" s="82">
        <f t="shared" si="0"/>
        <v>0</v>
      </c>
      <c r="I29" s="82">
        <f t="shared" si="1"/>
        <v>0</v>
      </c>
      <c r="J29" s="82" t="str">
        <f t="shared" si="2"/>
        <v/>
      </c>
    </row>
    <row r="30" spans="2:10" x14ac:dyDescent="0.25">
      <c r="B30" s="118"/>
      <c r="C30" s="119"/>
      <c r="D30" s="100"/>
      <c r="E30" s="100"/>
      <c r="F30" s="100"/>
      <c r="G30" s="100"/>
      <c r="H30" s="82">
        <f t="shared" si="0"/>
        <v>0</v>
      </c>
      <c r="I30" s="82">
        <f t="shared" si="1"/>
        <v>0</v>
      </c>
      <c r="J30" s="82" t="str">
        <f t="shared" si="2"/>
        <v/>
      </c>
    </row>
    <row r="31" spans="2:10" x14ac:dyDescent="0.25">
      <c r="B31" s="118"/>
      <c r="C31" s="119"/>
      <c r="D31" s="100"/>
      <c r="E31" s="100"/>
      <c r="F31" s="100"/>
      <c r="G31" s="100"/>
      <c r="H31" s="82">
        <f t="shared" si="0"/>
        <v>0</v>
      </c>
      <c r="I31" s="82">
        <f t="shared" si="1"/>
        <v>0</v>
      </c>
      <c r="J31" s="82" t="str">
        <f t="shared" si="2"/>
        <v/>
      </c>
    </row>
    <row r="32" spans="2:10" x14ac:dyDescent="0.25">
      <c r="B32" s="117"/>
      <c r="C32" s="117"/>
      <c r="D32" s="100"/>
      <c r="E32" s="100"/>
      <c r="F32" s="100"/>
      <c r="G32" s="100"/>
      <c r="H32" s="82">
        <f t="shared" si="0"/>
        <v>0</v>
      </c>
      <c r="I32" s="82">
        <f t="shared" si="1"/>
        <v>0</v>
      </c>
      <c r="J32" s="82" t="str">
        <f t="shared" si="2"/>
        <v/>
      </c>
    </row>
    <row r="33" spans="2:10" x14ac:dyDescent="0.25">
      <c r="B33" s="117"/>
      <c r="C33" s="117"/>
      <c r="D33" s="100"/>
      <c r="E33" s="100"/>
      <c r="F33" s="100"/>
      <c r="G33" s="100"/>
      <c r="H33" s="82">
        <f t="shared" si="0"/>
        <v>0</v>
      </c>
      <c r="I33" s="82">
        <f t="shared" si="1"/>
        <v>0</v>
      </c>
      <c r="J33" s="82" t="str">
        <f t="shared" si="2"/>
        <v/>
      </c>
    </row>
    <row r="34" spans="2:10" x14ac:dyDescent="0.25">
      <c r="B34" s="117"/>
      <c r="C34" s="117"/>
      <c r="D34" s="100"/>
      <c r="E34" s="100"/>
      <c r="F34" s="100"/>
      <c r="G34" s="100"/>
      <c r="H34" s="82">
        <f t="shared" si="0"/>
        <v>0</v>
      </c>
      <c r="I34" s="82">
        <f t="shared" si="1"/>
        <v>0</v>
      </c>
      <c r="J34" s="82" t="str">
        <f t="shared" si="2"/>
        <v/>
      </c>
    </row>
    <row r="35" spans="2:10" x14ac:dyDescent="0.25">
      <c r="B35" s="117"/>
      <c r="C35" s="117"/>
      <c r="D35" s="100"/>
      <c r="E35" s="100"/>
      <c r="F35" s="100"/>
      <c r="G35" s="100"/>
      <c r="H35" s="82">
        <f t="shared" si="0"/>
        <v>0</v>
      </c>
      <c r="I35" s="82">
        <f t="shared" si="1"/>
        <v>0</v>
      </c>
      <c r="J35" s="82" t="str">
        <f t="shared" si="2"/>
        <v/>
      </c>
    </row>
    <row r="36" spans="2:10" x14ac:dyDescent="0.25">
      <c r="B36" s="117"/>
      <c r="C36" s="117"/>
      <c r="D36" s="100"/>
      <c r="E36" s="100"/>
      <c r="F36" s="100"/>
      <c r="G36" s="100"/>
      <c r="H36" s="82">
        <f t="shared" si="0"/>
        <v>0</v>
      </c>
      <c r="I36" s="82">
        <f t="shared" si="1"/>
        <v>0</v>
      </c>
      <c r="J36" s="82" t="str">
        <f t="shared" si="2"/>
        <v/>
      </c>
    </row>
    <row r="37" spans="2:10" x14ac:dyDescent="0.25">
      <c r="B37" s="117"/>
      <c r="C37" s="117"/>
      <c r="D37" s="100"/>
      <c r="E37" s="100"/>
      <c r="F37" s="100"/>
      <c r="G37" s="100"/>
      <c r="H37" s="82">
        <f t="shared" si="0"/>
        <v>0</v>
      </c>
      <c r="I37" s="82">
        <f t="shared" si="1"/>
        <v>0</v>
      </c>
      <c r="J37" s="82" t="str">
        <f t="shared" si="2"/>
        <v/>
      </c>
    </row>
    <row r="38" spans="2:10" x14ac:dyDescent="0.25">
      <c r="B38" s="117"/>
      <c r="C38" s="117"/>
      <c r="D38" s="100"/>
      <c r="E38" s="100"/>
      <c r="F38" s="100"/>
      <c r="G38" s="100"/>
      <c r="H38" s="82">
        <f t="shared" si="0"/>
        <v>0</v>
      </c>
      <c r="I38" s="82">
        <f t="shared" si="1"/>
        <v>0</v>
      </c>
      <c r="J38" s="82" t="str">
        <f t="shared" si="2"/>
        <v/>
      </c>
    </row>
    <row r="39" spans="2:10" x14ac:dyDescent="0.25">
      <c r="B39" s="117"/>
      <c r="C39" s="117"/>
      <c r="D39" s="100"/>
      <c r="E39" s="100"/>
      <c r="F39" s="100"/>
      <c r="G39" s="100"/>
      <c r="H39" s="82">
        <f t="shared" si="0"/>
        <v>0</v>
      </c>
      <c r="I39" s="82">
        <f t="shared" si="1"/>
        <v>0</v>
      </c>
      <c r="J39" s="82" t="str">
        <f t="shared" si="2"/>
        <v/>
      </c>
    </row>
    <row r="40" spans="2:10" x14ac:dyDescent="0.25">
      <c r="B40" s="117"/>
      <c r="C40" s="117"/>
      <c r="D40" s="100"/>
      <c r="E40" s="100"/>
      <c r="F40" s="100"/>
      <c r="G40" s="100"/>
      <c r="H40" s="82">
        <f t="shared" si="0"/>
        <v>0</v>
      </c>
      <c r="I40" s="82">
        <f t="shared" si="1"/>
        <v>0</v>
      </c>
      <c r="J40" s="82" t="str">
        <f t="shared" si="2"/>
        <v/>
      </c>
    </row>
    <row r="41" spans="2:10" x14ac:dyDescent="0.25">
      <c r="B41" s="117"/>
      <c r="C41" s="117"/>
      <c r="D41" s="100"/>
      <c r="E41" s="100"/>
      <c r="F41" s="100"/>
      <c r="G41" s="100"/>
      <c r="H41" s="82">
        <f t="shared" si="0"/>
        <v>0</v>
      </c>
      <c r="I41" s="82">
        <f t="shared" si="1"/>
        <v>0</v>
      </c>
      <c r="J41" s="82" t="str">
        <f t="shared" si="2"/>
        <v/>
      </c>
    </row>
    <row r="42" spans="2:10" x14ac:dyDescent="0.25">
      <c r="B42" s="117"/>
      <c r="C42" s="117"/>
      <c r="D42" s="100"/>
      <c r="E42" s="100"/>
      <c r="F42" s="100"/>
      <c r="G42" s="100"/>
      <c r="H42" s="82">
        <f t="shared" si="0"/>
        <v>0</v>
      </c>
      <c r="I42" s="82">
        <f t="shared" si="1"/>
        <v>0</v>
      </c>
      <c r="J42" s="82" t="str">
        <f t="shared" si="2"/>
        <v/>
      </c>
    </row>
    <row r="43" spans="2:10" x14ac:dyDescent="0.25">
      <c r="B43" s="117"/>
      <c r="C43" s="117"/>
      <c r="D43" s="100"/>
      <c r="E43" s="100"/>
      <c r="F43" s="100"/>
      <c r="G43" s="100"/>
      <c r="H43" s="82">
        <f t="shared" si="0"/>
        <v>0</v>
      </c>
      <c r="I43" s="82">
        <f t="shared" si="1"/>
        <v>0</v>
      </c>
      <c r="J43" s="82" t="str">
        <f t="shared" si="2"/>
        <v/>
      </c>
    </row>
    <row r="44" spans="2:10" x14ac:dyDescent="0.25">
      <c r="B44" s="117"/>
      <c r="C44" s="117"/>
      <c r="D44" s="100"/>
      <c r="E44" s="100"/>
      <c r="F44" s="100"/>
      <c r="G44" s="100"/>
      <c r="H44" s="82">
        <f t="shared" si="0"/>
        <v>0</v>
      </c>
      <c r="I44" s="82">
        <f t="shared" si="1"/>
        <v>0</v>
      </c>
      <c r="J44" s="82" t="str">
        <f t="shared" si="2"/>
        <v/>
      </c>
    </row>
    <row r="45" spans="2:10" x14ac:dyDescent="0.25">
      <c r="B45" s="117"/>
      <c r="C45" s="117"/>
      <c r="D45" s="100"/>
      <c r="E45" s="100"/>
      <c r="F45" s="100"/>
      <c r="G45" s="100"/>
      <c r="H45" s="82">
        <f t="shared" si="0"/>
        <v>0</v>
      </c>
      <c r="I45" s="82">
        <f t="shared" si="1"/>
        <v>0</v>
      </c>
      <c r="J45" s="82" t="str">
        <f t="shared" si="2"/>
        <v/>
      </c>
    </row>
    <row r="46" spans="2:10" x14ac:dyDescent="0.25">
      <c r="B46" s="117"/>
      <c r="C46" s="117"/>
      <c r="D46" s="100"/>
      <c r="E46" s="100"/>
      <c r="F46" s="100"/>
      <c r="G46" s="100"/>
      <c r="H46" s="82">
        <f t="shared" si="0"/>
        <v>0</v>
      </c>
      <c r="I46" s="82">
        <f t="shared" si="1"/>
        <v>0</v>
      </c>
      <c r="J46" s="82" t="str">
        <f t="shared" si="2"/>
        <v/>
      </c>
    </row>
    <row r="47" spans="2:10" x14ac:dyDescent="0.25">
      <c r="B47" s="117"/>
      <c r="C47" s="117"/>
      <c r="D47" s="100"/>
      <c r="E47" s="100"/>
      <c r="F47" s="100"/>
      <c r="G47" s="100"/>
      <c r="H47" s="82">
        <f t="shared" si="0"/>
        <v>0</v>
      </c>
      <c r="I47" s="82">
        <f t="shared" si="1"/>
        <v>0</v>
      </c>
      <c r="J47" s="82" t="str">
        <f t="shared" si="2"/>
        <v/>
      </c>
    </row>
    <row r="48" spans="2:10" x14ac:dyDescent="0.25">
      <c r="B48" s="117"/>
      <c r="C48" s="117"/>
      <c r="D48" s="100"/>
      <c r="E48" s="100"/>
      <c r="F48" s="100"/>
      <c r="G48" s="100"/>
      <c r="H48" s="82">
        <f t="shared" si="0"/>
        <v>0</v>
      </c>
      <c r="I48" s="82">
        <f t="shared" si="1"/>
        <v>0</v>
      </c>
      <c r="J48" s="82" t="str">
        <f t="shared" si="2"/>
        <v/>
      </c>
    </row>
    <row r="49" spans="2:10" x14ac:dyDescent="0.25">
      <c r="B49" s="117"/>
      <c r="C49" s="117"/>
      <c r="D49" s="100"/>
      <c r="E49" s="100"/>
      <c r="F49" s="100"/>
      <c r="G49" s="100"/>
      <c r="H49" s="82">
        <f t="shared" si="0"/>
        <v>0</v>
      </c>
      <c r="I49" s="82">
        <f t="shared" si="1"/>
        <v>0</v>
      </c>
      <c r="J49" s="82" t="str">
        <f t="shared" si="2"/>
        <v/>
      </c>
    </row>
    <row r="50" spans="2:10" x14ac:dyDescent="0.25">
      <c r="B50" s="117"/>
      <c r="C50" s="117"/>
      <c r="D50" s="100"/>
      <c r="E50" s="100"/>
      <c r="F50" s="100"/>
      <c r="G50" s="100"/>
      <c r="H50" s="82">
        <f t="shared" si="0"/>
        <v>0</v>
      </c>
      <c r="I50" s="82">
        <f t="shared" si="1"/>
        <v>0</v>
      </c>
      <c r="J50" s="82" t="str">
        <f t="shared" si="2"/>
        <v/>
      </c>
    </row>
    <row r="51" spans="2:10" x14ac:dyDescent="0.25">
      <c r="B51" s="117"/>
      <c r="C51" s="117"/>
      <c r="D51" s="100"/>
      <c r="E51" s="100"/>
      <c r="F51" s="100"/>
      <c r="G51" s="100"/>
      <c r="H51" s="82">
        <f t="shared" si="0"/>
        <v>0</v>
      </c>
      <c r="I51" s="82">
        <f t="shared" si="1"/>
        <v>0</v>
      </c>
      <c r="J51" s="82" t="str">
        <f t="shared" si="2"/>
        <v/>
      </c>
    </row>
    <row r="52" spans="2:10" x14ac:dyDescent="0.25">
      <c r="B52" s="117"/>
      <c r="C52" s="117"/>
      <c r="D52" s="100"/>
      <c r="E52" s="100"/>
      <c r="F52" s="100"/>
      <c r="G52" s="100"/>
      <c r="H52" s="82">
        <f t="shared" si="0"/>
        <v>0</v>
      </c>
      <c r="I52" s="82">
        <f t="shared" si="1"/>
        <v>0</v>
      </c>
      <c r="J52" s="82" t="str">
        <f t="shared" si="2"/>
        <v/>
      </c>
    </row>
    <row r="53" spans="2:10" x14ac:dyDescent="0.25">
      <c r="B53" s="117"/>
      <c r="C53" s="117"/>
      <c r="D53" s="100"/>
      <c r="E53" s="100"/>
      <c r="F53" s="100"/>
      <c r="G53" s="100"/>
      <c r="H53" s="82">
        <f t="shared" si="0"/>
        <v>0</v>
      </c>
      <c r="I53" s="82">
        <f t="shared" si="1"/>
        <v>0</v>
      </c>
      <c r="J53" s="82" t="str">
        <f t="shared" si="2"/>
        <v/>
      </c>
    </row>
    <row r="54" spans="2:10" x14ac:dyDescent="0.25">
      <c r="B54" s="117"/>
      <c r="C54" s="117"/>
      <c r="D54" s="100"/>
      <c r="E54" s="100"/>
      <c r="F54" s="100"/>
      <c r="G54" s="100"/>
      <c r="H54" s="82">
        <f t="shared" si="0"/>
        <v>0</v>
      </c>
      <c r="I54" s="82">
        <f t="shared" si="1"/>
        <v>0</v>
      </c>
      <c r="J54" s="82" t="str">
        <f t="shared" si="2"/>
        <v/>
      </c>
    </row>
    <row r="55" spans="2:10" x14ac:dyDescent="0.25">
      <c r="B55" s="117"/>
      <c r="C55" s="117"/>
      <c r="D55" s="100"/>
      <c r="E55" s="100"/>
      <c r="F55" s="100"/>
      <c r="G55" s="100"/>
      <c r="H55" s="82">
        <f t="shared" si="0"/>
        <v>0</v>
      </c>
      <c r="I55" s="82">
        <f t="shared" si="1"/>
        <v>0</v>
      </c>
      <c r="J55" s="82" t="str">
        <f t="shared" si="2"/>
        <v/>
      </c>
    </row>
    <row r="56" spans="2:10" x14ac:dyDescent="0.25">
      <c r="B56" s="117"/>
      <c r="C56" s="117"/>
      <c r="D56" s="100"/>
      <c r="E56" s="100"/>
      <c r="F56" s="100"/>
      <c r="G56" s="100"/>
      <c r="H56" s="82">
        <f t="shared" si="0"/>
        <v>0</v>
      </c>
      <c r="I56" s="82">
        <f t="shared" si="1"/>
        <v>0</v>
      </c>
      <c r="J56" s="82" t="str">
        <f t="shared" si="2"/>
        <v/>
      </c>
    </row>
    <row r="57" spans="2:10" x14ac:dyDescent="0.25">
      <c r="B57" s="117"/>
      <c r="C57" s="117"/>
      <c r="D57" s="100"/>
      <c r="E57" s="100"/>
      <c r="F57" s="100"/>
      <c r="G57" s="100"/>
      <c r="H57" s="82">
        <f t="shared" si="0"/>
        <v>0</v>
      </c>
      <c r="I57" s="82">
        <f t="shared" si="1"/>
        <v>0</v>
      </c>
      <c r="J57" s="82" t="str">
        <f t="shared" si="2"/>
        <v/>
      </c>
    </row>
    <row r="58" spans="2:10" x14ac:dyDescent="0.25">
      <c r="B58" s="117"/>
      <c r="C58" s="117"/>
      <c r="D58" s="100"/>
      <c r="E58" s="100"/>
      <c r="F58" s="100"/>
      <c r="G58" s="100"/>
      <c r="H58" s="82">
        <f t="shared" si="0"/>
        <v>0</v>
      </c>
      <c r="I58" s="82">
        <f t="shared" si="1"/>
        <v>0</v>
      </c>
      <c r="J58" s="82" t="str">
        <f t="shared" si="2"/>
        <v/>
      </c>
    </row>
    <row r="59" spans="2:10" x14ac:dyDescent="0.25">
      <c r="B59" s="117"/>
      <c r="C59" s="117"/>
      <c r="D59" s="100"/>
      <c r="E59" s="100"/>
      <c r="F59" s="100"/>
      <c r="G59" s="100"/>
      <c r="H59" s="82">
        <f t="shared" si="0"/>
        <v>0</v>
      </c>
      <c r="I59" s="82">
        <f t="shared" si="1"/>
        <v>0</v>
      </c>
      <c r="J59" s="82" t="str">
        <f t="shared" si="2"/>
        <v/>
      </c>
    </row>
    <row r="60" spans="2:10" x14ac:dyDescent="0.25">
      <c r="B60" s="117"/>
      <c r="C60" s="117"/>
      <c r="D60" s="100"/>
      <c r="E60" s="100"/>
      <c r="F60" s="100"/>
      <c r="G60" s="100"/>
      <c r="H60" s="82">
        <f t="shared" si="0"/>
        <v>0</v>
      </c>
      <c r="I60" s="82">
        <f t="shared" si="1"/>
        <v>0</v>
      </c>
      <c r="J60" s="82" t="str">
        <f t="shared" si="2"/>
        <v/>
      </c>
    </row>
    <row r="61" spans="2:10" x14ac:dyDescent="0.25">
      <c r="B61" s="117"/>
      <c r="C61" s="117"/>
      <c r="D61" s="100"/>
      <c r="E61" s="100"/>
      <c r="F61" s="100"/>
      <c r="G61" s="100"/>
      <c r="H61" s="82">
        <f t="shared" si="0"/>
        <v>0</v>
      </c>
      <c r="I61" s="82">
        <f t="shared" si="1"/>
        <v>0</v>
      </c>
      <c r="J61" s="82" t="str">
        <f t="shared" si="2"/>
        <v/>
      </c>
    </row>
    <row r="62" spans="2:10" x14ac:dyDescent="0.25">
      <c r="B62" s="117"/>
      <c r="C62" s="117"/>
      <c r="D62" s="100"/>
      <c r="E62" s="100"/>
      <c r="F62" s="100"/>
      <c r="G62" s="100"/>
      <c r="H62" s="82">
        <f t="shared" si="0"/>
        <v>0</v>
      </c>
      <c r="I62" s="82">
        <f t="shared" si="1"/>
        <v>0</v>
      </c>
      <c r="J62" s="82" t="str">
        <f t="shared" si="2"/>
        <v/>
      </c>
    </row>
    <row r="63" spans="2:10" x14ac:dyDescent="0.25">
      <c r="B63" s="117"/>
      <c r="C63" s="117"/>
      <c r="D63" s="100"/>
      <c r="E63" s="100"/>
      <c r="F63" s="100"/>
      <c r="G63" s="100"/>
      <c r="H63" s="82">
        <f t="shared" si="0"/>
        <v>0</v>
      </c>
      <c r="I63" s="82">
        <f t="shared" si="1"/>
        <v>0</v>
      </c>
      <c r="J63" s="82" t="str">
        <f t="shared" si="2"/>
        <v/>
      </c>
    </row>
    <row r="64" spans="2:10" x14ac:dyDescent="0.25">
      <c r="B64" s="117"/>
      <c r="C64" s="117"/>
      <c r="D64" s="100"/>
      <c r="E64" s="100"/>
      <c r="F64" s="100"/>
      <c r="G64" s="100"/>
      <c r="H64" s="82">
        <f t="shared" si="0"/>
        <v>0</v>
      </c>
      <c r="I64" s="82">
        <f t="shared" si="1"/>
        <v>0</v>
      </c>
      <c r="J64" s="82" t="str">
        <f t="shared" si="2"/>
        <v/>
      </c>
    </row>
    <row r="65" spans="2:10" x14ac:dyDescent="0.25">
      <c r="B65" s="117"/>
      <c r="C65" s="117"/>
      <c r="D65" s="100"/>
      <c r="E65" s="100"/>
      <c r="F65" s="100"/>
      <c r="G65" s="100"/>
      <c r="H65" s="82">
        <f t="shared" si="0"/>
        <v>0</v>
      </c>
      <c r="I65" s="82">
        <f t="shared" si="1"/>
        <v>0</v>
      </c>
      <c r="J65" s="82" t="str">
        <f t="shared" si="2"/>
        <v/>
      </c>
    </row>
    <row r="66" spans="2:10" x14ac:dyDescent="0.25">
      <c r="B66" s="117"/>
      <c r="C66" s="117"/>
      <c r="D66" s="100"/>
      <c r="E66" s="100"/>
      <c r="F66" s="100"/>
      <c r="G66" s="100"/>
      <c r="H66" s="82">
        <f t="shared" si="0"/>
        <v>0</v>
      </c>
      <c r="I66" s="82">
        <f t="shared" si="1"/>
        <v>0</v>
      </c>
      <c r="J66" s="82" t="str">
        <f t="shared" si="2"/>
        <v/>
      </c>
    </row>
    <row r="67" spans="2:10" x14ac:dyDescent="0.25">
      <c r="B67" s="117"/>
      <c r="C67" s="117"/>
      <c r="D67" s="100"/>
      <c r="E67" s="100"/>
      <c r="F67" s="100"/>
      <c r="G67" s="100"/>
      <c r="H67" s="82">
        <f t="shared" si="0"/>
        <v>0</v>
      </c>
      <c r="I67" s="82">
        <f t="shared" si="1"/>
        <v>0</v>
      </c>
      <c r="J67" s="82" t="str">
        <f t="shared" si="2"/>
        <v/>
      </c>
    </row>
    <row r="68" spans="2:10" x14ac:dyDescent="0.25">
      <c r="B68" s="117"/>
      <c r="C68" s="117"/>
      <c r="D68" s="100"/>
      <c r="E68" s="100"/>
      <c r="F68" s="100"/>
      <c r="G68" s="100"/>
      <c r="H68" s="82">
        <f t="shared" si="0"/>
        <v>0</v>
      </c>
      <c r="I68" s="82">
        <f t="shared" si="1"/>
        <v>0</v>
      </c>
      <c r="J68" s="82" t="str">
        <f t="shared" si="2"/>
        <v/>
      </c>
    </row>
    <row r="69" spans="2:10" x14ac:dyDescent="0.25">
      <c r="B69" s="117"/>
      <c r="C69" s="117"/>
      <c r="D69" s="100"/>
      <c r="E69" s="100"/>
      <c r="F69" s="100"/>
      <c r="G69" s="100"/>
      <c r="H69" s="82">
        <f t="shared" si="0"/>
        <v>0</v>
      </c>
      <c r="I69" s="82">
        <f t="shared" si="1"/>
        <v>0</v>
      </c>
      <c r="J69" s="82" t="str">
        <f t="shared" si="2"/>
        <v/>
      </c>
    </row>
    <row r="70" spans="2:10" x14ac:dyDescent="0.25">
      <c r="B70" s="117"/>
      <c r="C70" s="117"/>
      <c r="D70" s="100"/>
      <c r="E70" s="100"/>
      <c r="F70" s="100"/>
      <c r="G70" s="100"/>
      <c r="H70" s="82">
        <f t="shared" si="0"/>
        <v>0</v>
      </c>
      <c r="I70" s="82">
        <f t="shared" si="1"/>
        <v>0</v>
      </c>
      <c r="J70" s="82" t="str">
        <f t="shared" si="2"/>
        <v/>
      </c>
    </row>
    <row r="71" spans="2:10" x14ac:dyDescent="0.25">
      <c r="B71" s="117"/>
      <c r="C71" s="117"/>
      <c r="D71" s="100"/>
      <c r="E71" s="100"/>
      <c r="F71" s="100"/>
      <c r="G71" s="100"/>
      <c r="H71" s="82">
        <f t="shared" si="0"/>
        <v>0</v>
      </c>
      <c r="I71" s="82">
        <f t="shared" si="1"/>
        <v>0</v>
      </c>
      <c r="J71" s="82" t="str">
        <f t="shared" si="2"/>
        <v/>
      </c>
    </row>
    <row r="72" spans="2:10" x14ac:dyDescent="0.25">
      <c r="B72" s="117"/>
      <c r="C72" s="117"/>
      <c r="D72" s="100"/>
      <c r="E72" s="100"/>
      <c r="F72" s="100"/>
      <c r="G72" s="100"/>
      <c r="H72" s="82">
        <f t="shared" si="0"/>
        <v>0</v>
      </c>
      <c r="I72" s="82">
        <f t="shared" si="1"/>
        <v>0</v>
      </c>
      <c r="J72" s="82" t="str">
        <f t="shared" si="2"/>
        <v/>
      </c>
    </row>
    <row r="73" spans="2:10" x14ac:dyDescent="0.25">
      <c r="B73" s="117"/>
      <c r="C73" s="117"/>
      <c r="D73" s="100"/>
      <c r="E73" s="100"/>
      <c r="F73" s="100"/>
      <c r="G73" s="100"/>
      <c r="H73" s="82">
        <f t="shared" ref="H73:H79" si="3">IF(ISERROR(FIND("Level",G73,1)),0,1)-IF(ISERROR(FIND("Unassessed",G73,1)),0,1)+IF(ISERROR(FIND("Developer",G73,1)),0,1)</f>
        <v>0</v>
      </c>
      <c r="I73" s="82">
        <f t="shared" ref="I73:I79" si="4">IF(ISERROR(FIND("Intro",G73,1)),0,1)+IF(ISERROR(FIND("Rules",G73,1)),0,1)+IF(ISERROR(FIND("Online",G73,1)),0,1)</f>
        <v>0</v>
      </c>
      <c r="J73" s="82" t="str">
        <f t="shared" ref="J73:J79" si="5">IF(G73="","",IF(G73="None","None",IF(I73=1,"Some training",IF(H73=1,"Qualified","Unassessed"))))</f>
        <v/>
      </c>
    </row>
    <row r="74" spans="2:10" x14ac:dyDescent="0.25">
      <c r="B74" s="117"/>
      <c r="C74" s="117"/>
      <c r="D74" s="100"/>
      <c r="E74" s="100"/>
      <c r="F74" s="100"/>
      <c r="G74" s="100"/>
      <c r="H74" s="82">
        <f t="shared" si="3"/>
        <v>0</v>
      </c>
      <c r="I74" s="82">
        <f t="shared" si="4"/>
        <v>0</v>
      </c>
      <c r="J74" s="82" t="str">
        <f t="shared" si="5"/>
        <v/>
      </c>
    </row>
    <row r="75" spans="2:10" x14ac:dyDescent="0.25">
      <c r="B75" s="117"/>
      <c r="C75" s="117"/>
      <c r="D75" s="100"/>
      <c r="E75" s="100"/>
      <c r="F75" s="100"/>
      <c r="G75" s="100"/>
      <c r="H75" s="82">
        <f t="shared" si="3"/>
        <v>0</v>
      </c>
      <c r="I75" s="82">
        <f t="shared" si="4"/>
        <v>0</v>
      </c>
      <c r="J75" s="82" t="str">
        <f t="shared" si="5"/>
        <v/>
      </c>
    </row>
    <row r="76" spans="2:10" x14ac:dyDescent="0.25">
      <c r="B76" s="117"/>
      <c r="C76" s="117"/>
      <c r="D76" s="100"/>
      <c r="E76" s="100"/>
      <c r="F76" s="100"/>
      <c r="G76" s="100"/>
      <c r="H76" s="82">
        <f t="shared" si="3"/>
        <v>0</v>
      </c>
      <c r="I76" s="82">
        <f t="shared" si="4"/>
        <v>0</v>
      </c>
      <c r="J76" s="82" t="str">
        <f t="shared" si="5"/>
        <v/>
      </c>
    </row>
    <row r="77" spans="2:10" x14ac:dyDescent="0.25">
      <c r="B77" s="117"/>
      <c r="C77" s="117"/>
      <c r="D77" s="100"/>
      <c r="E77" s="100"/>
      <c r="F77" s="100"/>
      <c r="G77" s="100"/>
      <c r="H77" s="82">
        <f t="shared" si="3"/>
        <v>0</v>
      </c>
      <c r="I77" s="82">
        <f t="shared" si="4"/>
        <v>0</v>
      </c>
      <c r="J77" s="82" t="str">
        <f t="shared" si="5"/>
        <v/>
      </c>
    </row>
    <row r="78" spans="2:10" x14ac:dyDescent="0.25">
      <c r="B78" s="117"/>
      <c r="C78" s="117"/>
      <c r="D78" s="100"/>
      <c r="E78" s="100"/>
      <c r="F78" s="100"/>
      <c r="G78" s="100"/>
      <c r="H78" s="82">
        <f t="shared" si="3"/>
        <v>0</v>
      </c>
      <c r="I78" s="82">
        <f t="shared" si="4"/>
        <v>0</v>
      </c>
      <c r="J78" s="82" t="str">
        <f t="shared" si="5"/>
        <v/>
      </c>
    </row>
    <row r="79" spans="2:10" x14ac:dyDescent="0.25">
      <c r="B79" s="117"/>
      <c r="C79" s="117"/>
      <c r="D79" s="100"/>
      <c r="E79" s="100"/>
      <c r="F79" s="100"/>
      <c r="G79" s="100"/>
      <c r="H79" s="82">
        <f t="shared" si="3"/>
        <v>0</v>
      </c>
      <c r="I79" s="82">
        <f t="shared" si="4"/>
        <v>0</v>
      </c>
      <c r="J79" s="82" t="str">
        <f t="shared" si="5"/>
        <v/>
      </c>
    </row>
  </sheetData>
  <sheetProtection algorithmName="SHA-512" hashValue="CUVcXEwqV5BEFtFxlofs6wcsqa4cI8g4VDKldEBEIlP+bpaHLuNWxp5wtJwP1Tzx1J52NoOjvF7V/J/3XTMszA==" saltValue="zT9YFJ+31uUiLizDx+6mOw==" spinCount="100000" sheet="1" objects="1" scenarios="1" selectLockedCells="1"/>
  <dataConsolidate/>
  <mergeCells count="74">
    <mergeCell ref="B75:C75"/>
    <mergeCell ref="B76:C76"/>
    <mergeCell ref="B77:C77"/>
    <mergeCell ref="B78:C78"/>
    <mergeCell ref="B79:C79"/>
    <mergeCell ref="B74:C74"/>
    <mergeCell ref="B63:C63"/>
    <mergeCell ref="B64:C64"/>
    <mergeCell ref="B65:C65"/>
    <mergeCell ref="B66:C66"/>
    <mergeCell ref="B67:C67"/>
    <mergeCell ref="B68:C68"/>
    <mergeCell ref="B69:C69"/>
    <mergeCell ref="B70:C70"/>
    <mergeCell ref="B71:C71"/>
    <mergeCell ref="B72:C72"/>
    <mergeCell ref="B73:C73"/>
    <mergeCell ref="B62:C62"/>
    <mergeCell ref="B51:C51"/>
    <mergeCell ref="B52:C52"/>
    <mergeCell ref="B53:C53"/>
    <mergeCell ref="B54:C54"/>
    <mergeCell ref="B55:C55"/>
    <mergeCell ref="B56:C56"/>
    <mergeCell ref="B57:C57"/>
    <mergeCell ref="B58:C58"/>
    <mergeCell ref="B59:C59"/>
    <mergeCell ref="B60:C60"/>
    <mergeCell ref="B61:C61"/>
    <mergeCell ref="B50:C50"/>
    <mergeCell ref="B39:C39"/>
    <mergeCell ref="B40:C40"/>
    <mergeCell ref="B41:C41"/>
    <mergeCell ref="B42:C42"/>
    <mergeCell ref="B43:C43"/>
    <mergeCell ref="B44:C44"/>
    <mergeCell ref="B45:C45"/>
    <mergeCell ref="B46:C46"/>
    <mergeCell ref="B47:C47"/>
    <mergeCell ref="B48:C48"/>
    <mergeCell ref="B49:C49"/>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B6:G6"/>
    <mergeCell ref="B7:C7"/>
    <mergeCell ref="B8:C8"/>
    <mergeCell ref="B9:C9"/>
    <mergeCell ref="B10:C10"/>
    <mergeCell ref="B11:C11"/>
    <mergeCell ref="B12:C12"/>
    <mergeCell ref="B13:C13"/>
  </mergeCells>
  <dataValidations count="5">
    <dataValidation type="list" allowBlank="1" showInputMessage="1" showErrorMessage="1" sqref="G8:G79" xr:uid="{373BBA4F-F5D5-490D-9F0A-8F0D71DE3F7D}">
      <formula1>"Level 3,Level 2,Club Umpire Developer,Level 1 Assessed,Level 1, Level 1 Unassessed,Intro/Small Sided,Online Modules,Rules Test Only,None"</formula1>
    </dataValidation>
    <dataValidation type="list" allowBlank="1" showInputMessage="1" showErrorMessage="1" sqref="E8:E79" xr:uid="{33A65C68-8841-4246-9E4F-997692711354}">
      <formula1>"Under 18, 18-24, 25-34, 35-44, 45-54, 55-64, 65+"</formula1>
    </dataValidation>
    <dataValidation type="list" allowBlank="1" showInputMessage="1" showErrorMessage="1" sqref="D8:D79" xr:uid="{3B99B05C-DFDF-4F13-893F-15A3A161C53F}">
      <formula1>"Male, Female, Non-Binary, Prefer not to say"</formula1>
    </dataValidation>
    <dataValidation type="list" allowBlank="1" showInputMessage="1" showErrorMessage="1" sqref="F8:F79" xr:uid="{C0BC5B00-073C-410D-ADFE-E3C9A8CD57D3}">
      <formula1>"Umpire Only,Player and Umpire,Very occasional umpire"</formula1>
    </dataValidation>
    <dataValidation errorStyle="information" allowBlank="1" showInputMessage="1" showErrorMessage="1" error="Please select from the drop down list" sqref="C4" xr:uid="{415F6F88-1E26-4B8C-B574-5F991FCCE91B}"/>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I18"/>
  <sheetViews>
    <sheetView workbookViewId="0">
      <selection activeCell="C5" sqref="C5"/>
    </sheetView>
  </sheetViews>
  <sheetFormatPr defaultColWidth="8.69921875" defaultRowHeight="13.8" x14ac:dyDescent="0.25"/>
  <cols>
    <col min="1" max="1" width="1.8984375" style="3" customWidth="1"/>
    <col min="2" max="2" width="19.5" style="3" customWidth="1"/>
    <col min="3" max="3" width="17.09765625" style="3" customWidth="1"/>
    <col min="4" max="4" width="15" style="3" bestFit="1" customWidth="1"/>
    <col min="5" max="5" width="16.5" style="3" customWidth="1"/>
    <col min="6" max="6" width="19.5" style="3" customWidth="1"/>
    <col min="7" max="7" width="25.69921875" style="3" customWidth="1"/>
    <col min="8" max="8" width="13.59765625" style="3" customWidth="1"/>
    <col min="9" max="16384" width="8.69921875" style="3"/>
  </cols>
  <sheetData>
    <row r="2" spans="2:9" x14ac:dyDescent="0.25">
      <c r="B2" s="3" t="s">
        <v>64</v>
      </c>
    </row>
    <row r="3" spans="2:9" ht="22.2" customHeight="1" x14ac:dyDescent="0.25">
      <c r="C3" s="7"/>
      <c r="D3" s="7"/>
      <c r="E3" s="7"/>
      <c r="H3" s="7"/>
    </row>
    <row r="4" spans="2:9" s="10" customFormat="1" ht="55.2" x14ac:dyDescent="0.25">
      <c r="B4" s="9"/>
      <c r="C4" s="11" t="s">
        <v>65</v>
      </c>
      <c r="D4" s="11" t="s">
        <v>66</v>
      </c>
      <c r="E4" s="11" t="s">
        <v>67</v>
      </c>
      <c r="F4" s="11" t="s">
        <v>68</v>
      </c>
      <c r="G4" s="11" t="s">
        <v>69</v>
      </c>
      <c r="H4" s="17"/>
    </row>
    <row r="5" spans="2:9" x14ac:dyDescent="0.25">
      <c r="B5" s="18" t="s">
        <v>55</v>
      </c>
      <c r="C5" s="102"/>
      <c r="D5" s="102"/>
      <c r="E5" s="102"/>
      <c r="F5" s="102"/>
      <c r="G5" s="102"/>
    </row>
    <row r="6" spans="2:9" x14ac:dyDescent="0.25">
      <c r="B6" s="6" t="s">
        <v>56</v>
      </c>
      <c r="C6" s="102"/>
      <c r="D6" s="102"/>
      <c r="E6" s="102"/>
      <c r="F6" s="102"/>
      <c r="G6" s="102"/>
    </row>
    <row r="7" spans="2:9" x14ac:dyDescent="0.25">
      <c r="B7" s="19" t="s">
        <v>57</v>
      </c>
      <c r="C7" s="102"/>
      <c r="D7" s="102"/>
      <c r="E7" s="102"/>
      <c r="F7" s="102"/>
      <c r="G7" s="102"/>
    </row>
    <row r="8" spans="2:9" x14ac:dyDescent="0.25">
      <c r="B8" s="19" t="s">
        <v>36</v>
      </c>
      <c r="C8" s="102"/>
      <c r="D8" s="102"/>
      <c r="E8" s="102"/>
      <c r="F8" s="102"/>
      <c r="G8" s="102"/>
      <c r="I8" s="20"/>
    </row>
    <row r="9" spans="2:9" x14ac:dyDescent="0.25">
      <c r="B9" s="19" t="s">
        <v>38</v>
      </c>
      <c r="C9" s="102"/>
      <c r="D9" s="102"/>
      <c r="E9" s="102"/>
      <c r="F9" s="102"/>
      <c r="G9" s="102"/>
    </row>
    <row r="11" spans="2:9" x14ac:dyDescent="0.25">
      <c r="B11" s="3" t="s">
        <v>70</v>
      </c>
    </row>
    <row r="13" spans="2:9" ht="96.6" x14ac:dyDescent="0.25">
      <c r="D13" s="11" t="s">
        <v>71</v>
      </c>
    </row>
    <row r="14" spans="2:9" x14ac:dyDescent="0.25">
      <c r="B14" s="19" t="s">
        <v>72</v>
      </c>
      <c r="C14" s="102"/>
      <c r="D14" s="102"/>
    </row>
    <row r="15" spans="2:9" x14ac:dyDescent="0.25">
      <c r="B15" s="19" t="s">
        <v>73</v>
      </c>
      <c r="C15" s="102"/>
      <c r="D15" s="102"/>
    </row>
    <row r="16" spans="2:9" x14ac:dyDescent="0.25">
      <c r="B16" s="19" t="s">
        <v>74</v>
      </c>
      <c r="C16" s="102"/>
      <c r="D16" s="102"/>
    </row>
    <row r="17" spans="2:6" x14ac:dyDescent="0.25">
      <c r="B17" s="19" t="s">
        <v>75</v>
      </c>
      <c r="C17" s="102"/>
      <c r="D17" s="102"/>
      <c r="F17" s="25"/>
    </row>
    <row r="18" spans="2:6" x14ac:dyDescent="0.25">
      <c r="B18" s="19" t="s">
        <v>76</v>
      </c>
      <c r="C18" s="102"/>
      <c r="D18" s="102"/>
    </row>
  </sheetData>
  <sheetProtection algorithmName="SHA-512" hashValue="PQFZ+DjZqPTvOtTQ3KdjgAefZDsW7nbDx/Ne+ufahznwGS10bjwc88FZjTVelFOijQ+JGpUAwsYdHVG709uoDQ==" saltValue="moWD/JuwTgwrBlwJhdEs6A==" spinCount="100000" sheet="1" objects="1" scenarios="1" selectLockedCell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27"/>
  <sheetViews>
    <sheetView zoomScale="80" zoomScaleNormal="80" workbookViewId="0">
      <selection activeCell="E7" sqref="E7"/>
    </sheetView>
  </sheetViews>
  <sheetFormatPr defaultColWidth="8.69921875" defaultRowHeight="14.4" x14ac:dyDescent="0.3"/>
  <cols>
    <col min="1" max="1" width="32.8984375" style="2" customWidth="1"/>
    <col min="2" max="4" width="10.09765625" style="2" customWidth="1"/>
    <col min="5" max="5" width="13.09765625" style="2" customWidth="1"/>
    <col min="6" max="18" width="10.09765625" style="2" customWidth="1"/>
    <col min="19" max="23" width="8.69921875" style="2" customWidth="1"/>
    <col min="24" max="16384" width="8.69921875" style="2"/>
  </cols>
  <sheetData>
    <row r="1" spans="1:22" s="1" customFormat="1" ht="72" x14ac:dyDescent="0.3">
      <c r="A1" s="32" t="s">
        <v>77</v>
      </c>
      <c r="B1" s="32" t="s">
        <v>78</v>
      </c>
      <c r="C1" s="32" t="s">
        <v>79</v>
      </c>
      <c r="D1" s="32" t="s">
        <v>80</v>
      </c>
      <c r="E1" s="32" t="s">
        <v>81</v>
      </c>
      <c r="F1" s="32" t="s">
        <v>82</v>
      </c>
      <c r="G1" s="32"/>
      <c r="H1" s="32" t="s">
        <v>83</v>
      </c>
      <c r="I1" s="32" t="s">
        <v>84</v>
      </c>
      <c r="J1" s="32"/>
      <c r="K1" s="42" t="s">
        <v>85</v>
      </c>
      <c r="L1" s="42" t="s">
        <v>86</v>
      </c>
      <c r="M1" s="42" t="s">
        <v>87</v>
      </c>
      <c r="N1" s="42" t="s">
        <v>88</v>
      </c>
      <c r="O1" s="42" t="s">
        <v>89</v>
      </c>
      <c r="P1" s="42" t="s">
        <v>90</v>
      </c>
      <c r="Q1" s="42" t="s">
        <v>91</v>
      </c>
      <c r="R1" s="42" t="s">
        <v>92</v>
      </c>
      <c r="S1" s="42"/>
      <c r="T1" s="42"/>
      <c r="U1" s="42" t="s">
        <v>93</v>
      </c>
      <c r="V1" s="42"/>
    </row>
    <row r="2" spans="1:22" x14ac:dyDescent="0.3">
      <c r="A2" s="79" t="s">
        <v>55</v>
      </c>
      <c r="B2" s="91">
        <f>IF('Current Training and Matches'!C5="",0,'Current Training and Matches'!C5)</f>
        <v>0</v>
      </c>
      <c r="C2" s="91">
        <f>IF('Current Training and Matches'!D5="",0,'Current Training and Matches'!D5)</f>
        <v>0</v>
      </c>
      <c r="D2" s="91">
        <f>IF('Current Training and Matches'!E5="",0,'Current Training and Matches'!E5)</f>
        <v>0</v>
      </c>
      <c r="E2" s="91">
        <f>IF('Current Training and Matches'!F5="",0,'Current Training and Matches'!F5)</f>
        <v>0</v>
      </c>
      <c r="F2" s="91">
        <f t="shared" ref="F2:F6" si="0">D2*C2</f>
        <v>0</v>
      </c>
      <c r="G2" s="91">
        <f t="shared" ref="G2:G6" si="1">E2*C2</f>
        <v>0</v>
      </c>
      <c r="H2" s="77">
        <f>'Current Training and Matches'!G5</f>
        <v>0</v>
      </c>
      <c r="I2" s="77">
        <f>IF(E2&gt;=(ROUNDUP(D2/8,0)),0,(ROUNDUP(D2/8,0)-E2))</f>
        <v>0</v>
      </c>
      <c r="J2" s="77"/>
      <c r="K2" s="92">
        <f>ROUND(H2,0)</f>
        <v>0</v>
      </c>
      <c r="L2" s="92" t="e">
        <f t="shared" ref="L2:L7" si="2">SUM(K2/C2)+D2</f>
        <v>#DIV/0!</v>
      </c>
      <c r="M2" s="93" t="e">
        <f t="shared" ref="M2:M7" si="3">SUM(L2-D2)</f>
        <v>#DIV/0!</v>
      </c>
      <c r="N2" s="94" t="e">
        <f t="shared" ref="N2:N7" si="4">SUM(M2/D2)</f>
        <v>#DIV/0!</v>
      </c>
      <c r="O2" s="93" t="e">
        <f>ROUND(D2/E2,0)</f>
        <v>#DIV/0!</v>
      </c>
      <c r="P2" s="31" t="e">
        <f t="shared" ref="P2:P7" si="5">L2/E2</f>
        <v>#DIV/0!</v>
      </c>
      <c r="Q2" s="31" t="e">
        <f>P2-O2</f>
        <v>#DIV/0!</v>
      </c>
      <c r="R2" s="76" t="e">
        <f>L2/8</f>
        <v>#DIV/0!</v>
      </c>
      <c r="S2" s="76" t="e">
        <f>ROUNDUP(R2,0)</f>
        <v>#DIV/0!</v>
      </c>
      <c r="T2" s="31" t="e">
        <f>IF(S2-(E2+I2)&lt;0,0,S2-(E2+I2))</f>
        <v>#DIV/0!</v>
      </c>
      <c r="U2" s="31"/>
      <c r="V2" s="31" t="str">
        <f t="shared" ref="V2:V6" si="6">$H$1&amp;TEXT(H2,"#%")&amp;")"</f>
        <v>Projected Growth of Coached Players (%)</v>
      </c>
    </row>
    <row r="3" spans="1:22" x14ac:dyDescent="0.3">
      <c r="A3" s="32" t="s">
        <v>94</v>
      </c>
      <c r="B3" s="91">
        <f>IF('Current Training and Matches'!C6="",0,'Current Training and Matches'!C6)</f>
        <v>0</v>
      </c>
      <c r="C3" s="91">
        <f>IF('Current Training and Matches'!D6="",0,'Current Training and Matches'!D6)</f>
        <v>0</v>
      </c>
      <c r="D3" s="91">
        <f>IF('Current Training and Matches'!E6="",0,'Current Training and Matches'!E6)</f>
        <v>0</v>
      </c>
      <c r="E3" s="91">
        <f>IF('Current Training and Matches'!F6="",0,'Current Training and Matches'!F6)</f>
        <v>0</v>
      </c>
      <c r="F3" s="91">
        <f t="shared" si="0"/>
        <v>0</v>
      </c>
      <c r="G3" s="91">
        <f t="shared" si="1"/>
        <v>0</v>
      </c>
      <c r="H3" s="77">
        <f>'Current Training and Matches'!G6</f>
        <v>0</v>
      </c>
      <c r="I3" s="77">
        <f>IF(E3&gt;=(ROUNDUP(D3/12,0)),0,(ROUNDUP(D3/12,0)-E3))</f>
        <v>0</v>
      </c>
      <c r="J3" s="77"/>
      <c r="K3" s="92">
        <f t="shared" ref="K3:K6" si="7">ROUND(H3,0)</f>
        <v>0</v>
      </c>
      <c r="L3" s="31" t="e">
        <f t="shared" si="2"/>
        <v>#DIV/0!</v>
      </c>
      <c r="M3" s="93" t="e">
        <f t="shared" si="3"/>
        <v>#DIV/0!</v>
      </c>
      <c r="N3" s="94" t="e">
        <f t="shared" si="4"/>
        <v>#DIV/0!</v>
      </c>
      <c r="O3" s="93" t="e">
        <f t="shared" ref="O3:O6" si="8">ROUND(D3/E3,0)</f>
        <v>#DIV/0!</v>
      </c>
      <c r="P3" s="31" t="e">
        <f t="shared" si="5"/>
        <v>#DIV/0!</v>
      </c>
      <c r="Q3" s="31" t="e">
        <f t="shared" ref="Q3:Q6" si="9">P3-O3</f>
        <v>#DIV/0!</v>
      </c>
      <c r="R3" s="76" t="e">
        <f t="shared" ref="R3:R6" si="10">L3/12</f>
        <v>#DIV/0!</v>
      </c>
      <c r="S3" s="76" t="e">
        <f t="shared" ref="S3:S6" si="11">ROUNDUP(R3,0)</f>
        <v>#DIV/0!</v>
      </c>
      <c r="T3" s="31" t="e">
        <f t="shared" ref="T3:T6" si="12">IF(S3-(E3+I3)&lt;0,0,S3-(E3+I3))</f>
        <v>#DIV/0!</v>
      </c>
      <c r="U3" s="31"/>
      <c r="V3" s="31" t="str">
        <f t="shared" si="6"/>
        <v>Projected Growth of Coached Players (%)</v>
      </c>
    </row>
    <row r="4" spans="1:22" x14ac:dyDescent="0.3">
      <c r="A4" s="91" t="s">
        <v>57</v>
      </c>
      <c r="B4" s="91">
        <f>IF('Current Training and Matches'!C7="",0,'Current Training and Matches'!C7)</f>
        <v>0</v>
      </c>
      <c r="C4" s="91">
        <f>IF('Current Training and Matches'!D7="",0,'Current Training and Matches'!D7)</f>
        <v>0</v>
      </c>
      <c r="D4" s="91">
        <f>IF('Current Training and Matches'!E7="",0,'Current Training and Matches'!E7)</f>
        <v>0</v>
      </c>
      <c r="E4" s="91">
        <f>IF('Current Training and Matches'!F7="",0,'Current Training and Matches'!F7)</f>
        <v>0</v>
      </c>
      <c r="F4" s="91">
        <f t="shared" si="0"/>
        <v>0</v>
      </c>
      <c r="G4" s="91">
        <f t="shared" si="1"/>
        <v>0</v>
      </c>
      <c r="H4" s="77">
        <f>'Current Training and Matches'!G7</f>
        <v>0</v>
      </c>
      <c r="I4" s="77">
        <f>IF(E4&gt;=(ROUNDUP(D4/16,0)),0,(ROUNDUP(D4/16,0)-E4))</f>
        <v>0</v>
      </c>
      <c r="J4" s="77"/>
      <c r="K4" s="92">
        <f t="shared" si="7"/>
        <v>0</v>
      </c>
      <c r="L4" s="31" t="e">
        <f t="shared" si="2"/>
        <v>#DIV/0!</v>
      </c>
      <c r="M4" s="93" t="e">
        <f t="shared" si="3"/>
        <v>#DIV/0!</v>
      </c>
      <c r="N4" s="94" t="e">
        <f t="shared" si="4"/>
        <v>#DIV/0!</v>
      </c>
      <c r="O4" s="93" t="e">
        <f t="shared" si="8"/>
        <v>#DIV/0!</v>
      </c>
      <c r="P4" s="31" t="e">
        <f t="shared" si="5"/>
        <v>#DIV/0!</v>
      </c>
      <c r="Q4" s="31" t="e">
        <f t="shared" si="9"/>
        <v>#DIV/0!</v>
      </c>
      <c r="R4" s="76" t="e">
        <f>L4/16</f>
        <v>#DIV/0!</v>
      </c>
      <c r="S4" s="76" t="e">
        <f t="shared" si="11"/>
        <v>#DIV/0!</v>
      </c>
      <c r="T4" s="31" t="e">
        <f t="shared" si="12"/>
        <v>#DIV/0!</v>
      </c>
      <c r="U4" s="31"/>
      <c r="V4" s="31" t="str">
        <f t="shared" si="6"/>
        <v>Projected Growth of Coached Players (%)</v>
      </c>
    </row>
    <row r="5" spans="1:22" x14ac:dyDescent="0.3">
      <c r="A5" s="91" t="s">
        <v>58</v>
      </c>
      <c r="B5" s="91">
        <f>IF('Current Training and Matches'!C8="",0,'Current Training and Matches'!C8)</f>
        <v>0</v>
      </c>
      <c r="C5" s="91">
        <f>IF('Current Training and Matches'!D8="",0,'Current Training and Matches'!D8)</f>
        <v>0</v>
      </c>
      <c r="D5" s="91">
        <f>IF('Current Training and Matches'!E8="",0,'Current Training and Matches'!E8)</f>
        <v>0</v>
      </c>
      <c r="E5" s="91">
        <f>IF('Current Training and Matches'!F8="",0,'Current Training and Matches'!F8)</f>
        <v>0</v>
      </c>
      <c r="F5" s="91">
        <f t="shared" si="0"/>
        <v>0</v>
      </c>
      <c r="G5" s="91">
        <f t="shared" si="1"/>
        <v>0</v>
      </c>
      <c r="H5" s="77">
        <f>'Current Training and Matches'!G8</f>
        <v>0</v>
      </c>
      <c r="I5" s="77">
        <f>IF(E5&gt;=(ROUNDUP(D5/16,0)),0,(ROUNDUP(D5/16,0)-E5))</f>
        <v>0</v>
      </c>
      <c r="J5" s="77"/>
      <c r="K5" s="92">
        <f t="shared" si="7"/>
        <v>0</v>
      </c>
      <c r="L5" s="92" t="e">
        <f t="shared" si="2"/>
        <v>#DIV/0!</v>
      </c>
      <c r="M5" s="93" t="e">
        <f t="shared" si="3"/>
        <v>#DIV/0!</v>
      </c>
      <c r="N5" s="94" t="e">
        <f t="shared" si="4"/>
        <v>#DIV/0!</v>
      </c>
      <c r="O5" s="93" t="e">
        <f t="shared" si="8"/>
        <v>#DIV/0!</v>
      </c>
      <c r="P5" s="31" t="e">
        <f t="shared" si="5"/>
        <v>#DIV/0!</v>
      </c>
      <c r="Q5" s="31" t="e">
        <f t="shared" si="9"/>
        <v>#DIV/0!</v>
      </c>
      <c r="R5" s="31" t="e">
        <f>L5/16</f>
        <v>#DIV/0!</v>
      </c>
      <c r="S5" s="76" t="e">
        <f t="shared" si="11"/>
        <v>#DIV/0!</v>
      </c>
      <c r="T5" s="31" t="e">
        <f t="shared" si="12"/>
        <v>#DIV/0!</v>
      </c>
      <c r="U5" s="31"/>
      <c r="V5" s="31" t="str">
        <f t="shared" si="6"/>
        <v>Projected Growth of Coached Players (%)</v>
      </c>
    </row>
    <row r="6" spans="1:22" x14ac:dyDescent="0.3">
      <c r="A6" s="91" t="s">
        <v>38</v>
      </c>
      <c r="B6" s="91">
        <f>IF('Current Training and Matches'!C9="",0,'Current Training and Matches'!C9)</f>
        <v>0</v>
      </c>
      <c r="C6" s="91">
        <f>IF('Current Training and Matches'!D9="",0,'Current Training and Matches'!D9)</f>
        <v>0</v>
      </c>
      <c r="D6" s="91">
        <f>IF('Current Training and Matches'!E9="",0,'Current Training and Matches'!E9)</f>
        <v>0</v>
      </c>
      <c r="E6" s="91">
        <f>IF('Current Training and Matches'!F9="",0,'Current Training and Matches'!F9)</f>
        <v>0</v>
      </c>
      <c r="F6" s="91">
        <f t="shared" si="0"/>
        <v>0</v>
      </c>
      <c r="G6" s="91">
        <f t="shared" si="1"/>
        <v>0</v>
      </c>
      <c r="H6" s="77">
        <f>'Current Training and Matches'!G9</f>
        <v>0</v>
      </c>
      <c r="I6" s="77">
        <f t="shared" ref="I6" si="13">IF(E6&gt;=(ROUND(D6/12,0)),0,(ROUND(D6/12,0)-E6))</f>
        <v>0</v>
      </c>
      <c r="J6" s="77"/>
      <c r="K6" s="92">
        <f t="shared" si="7"/>
        <v>0</v>
      </c>
      <c r="L6" s="31" t="e">
        <f t="shared" si="2"/>
        <v>#DIV/0!</v>
      </c>
      <c r="M6" s="93" t="e">
        <f t="shared" si="3"/>
        <v>#DIV/0!</v>
      </c>
      <c r="N6" s="94" t="e">
        <f t="shared" si="4"/>
        <v>#DIV/0!</v>
      </c>
      <c r="O6" s="93" t="e">
        <f t="shared" si="8"/>
        <v>#DIV/0!</v>
      </c>
      <c r="P6" s="31" t="e">
        <f t="shared" si="5"/>
        <v>#DIV/0!</v>
      </c>
      <c r="Q6" s="31" t="e">
        <f t="shared" si="9"/>
        <v>#DIV/0!</v>
      </c>
      <c r="R6" s="76" t="e">
        <f t="shared" si="10"/>
        <v>#DIV/0!</v>
      </c>
      <c r="S6" s="76" t="e">
        <f t="shared" si="11"/>
        <v>#DIV/0!</v>
      </c>
      <c r="T6" s="31" t="e">
        <f t="shared" si="12"/>
        <v>#DIV/0!</v>
      </c>
      <c r="U6" s="31"/>
      <c r="V6" s="31" t="str">
        <f t="shared" si="6"/>
        <v>Projected Growth of Coached Players (%)</v>
      </c>
    </row>
    <row r="7" spans="1:22" s="5" customFormat="1" x14ac:dyDescent="0.3">
      <c r="A7" s="95" t="s">
        <v>95</v>
      </c>
      <c r="B7" s="95">
        <f>SUM(B2:B6)</f>
        <v>0</v>
      </c>
      <c r="C7" s="95">
        <f>SUM(C2:C6)</f>
        <v>0</v>
      </c>
      <c r="D7" s="95" t="e">
        <f>SUMPRODUCT(C2:C6,D2:D6)/C7</f>
        <v>#DIV/0!</v>
      </c>
      <c r="E7" s="95">
        <f>SUM(E2:E6)/COUNT(E2:E6)</f>
        <v>0</v>
      </c>
      <c r="F7" s="95">
        <f>SUM(F2:F6)</f>
        <v>0</v>
      </c>
      <c r="G7" s="95">
        <f>SUM(G2:G6)</f>
        <v>0</v>
      </c>
      <c r="H7" s="96">
        <f>SUM(H2:H6)</f>
        <v>0</v>
      </c>
      <c r="I7" s="96"/>
      <c r="J7" s="96"/>
      <c r="K7" s="95">
        <f>SUM(K2:K6)</f>
        <v>0</v>
      </c>
      <c r="L7" s="95" t="e">
        <f t="shared" si="2"/>
        <v>#DIV/0!</v>
      </c>
      <c r="M7" s="95" t="e">
        <f t="shared" si="3"/>
        <v>#DIV/0!</v>
      </c>
      <c r="N7" s="97" t="e">
        <f t="shared" si="4"/>
        <v>#DIV/0!</v>
      </c>
      <c r="O7" s="31" t="e">
        <f>ROUND(D8/E8,0)</f>
        <v>#DIV/0!</v>
      </c>
      <c r="P7" s="95" t="e">
        <f t="shared" si="5"/>
        <v>#DIV/0!</v>
      </c>
      <c r="Q7" s="95"/>
      <c r="R7" s="95">
        <f>(F7+K7)/12</f>
        <v>0</v>
      </c>
      <c r="S7" s="95">
        <f t="shared" ref="S7" si="14">ROUND(R7,0)</f>
        <v>0</v>
      </c>
      <c r="T7" s="95">
        <f>IF(S7-G7&lt;0,0,S7-G7)</f>
        <v>0</v>
      </c>
      <c r="U7" s="95"/>
      <c r="V7" s="95"/>
    </row>
    <row r="8" spans="1:22" x14ac:dyDescent="0.3">
      <c r="A8" s="31"/>
      <c r="B8" s="31"/>
      <c r="C8" s="31"/>
      <c r="D8" s="31">
        <f>SUM(D2:D6)</f>
        <v>0</v>
      </c>
      <c r="E8" s="31">
        <f>SUM(E2:E6)</f>
        <v>0</v>
      </c>
      <c r="F8" s="31"/>
      <c r="G8" s="31"/>
      <c r="H8" s="31"/>
      <c r="I8" s="31"/>
      <c r="J8" s="31"/>
      <c r="K8" s="31"/>
      <c r="L8" s="31"/>
      <c r="M8" s="31"/>
      <c r="N8" s="31"/>
      <c r="O8" s="31"/>
      <c r="P8" s="31"/>
      <c r="Q8" s="31"/>
      <c r="R8" s="31"/>
      <c r="S8" s="31"/>
      <c r="T8" s="31"/>
      <c r="U8" s="31"/>
      <c r="V8" s="31"/>
    </row>
    <row r="10" spans="1:22" x14ac:dyDescent="0.3">
      <c r="A10" s="31"/>
      <c r="B10" s="78"/>
      <c r="C10" s="42"/>
      <c r="D10" s="31"/>
      <c r="E10" s="31"/>
      <c r="F10" s="42"/>
      <c r="G10" s="31"/>
      <c r="H10" s="31"/>
      <c r="I10" s="31"/>
      <c r="J10" s="31"/>
      <c r="K10" s="31"/>
      <c r="L10" s="31"/>
      <c r="M10" s="31"/>
      <c r="N10" s="31"/>
      <c r="O10" s="31"/>
      <c r="P10" s="31"/>
      <c r="Q10" s="31"/>
      <c r="R10" s="31"/>
      <c r="S10" s="31"/>
      <c r="T10" s="31"/>
      <c r="U10" s="31"/>
      <c r="V10" s="31"/>
    </row>
    <row r="14" spans="1:22" x14ac:dyDescent="0.3">
      <c r="A14" s="31"/>
      <c r="B14" s="93"/>
      <c r="C14" s="31"/>
      <c r="D14" s="31"/>
      <c r="E14" s="31"/>
      <c r="F14" s="31"/>
      <c r="G14" s="31"/>
      <c r="H14" s="31"/>
      <c r="I14" s="31"/>
      <c r="J14" s="31"/>
      <c r="K14" s="31"/>
      <c r="L14" s="31"/>
      <c r="M14" s="31"/>
      <c r="N14" s="31"/>
      <c r="O14" s="31"/>
      <c r="P14" s="31"/>
      <c r="Q14" s="31"/>
      <c r="R14" s="31"/>
      <c r="S14" s="31"/>
      <c r="T14" s="31"/>
      <c r="U14" s="31"/>
      <c r="V14" s="31"/>
    </row>
    <row r="15" spans="1:22" x14ac:dyDescent="0.3">
      <c r="A15" s="31"/>
      <c r="B15" s="93"/>
      <c r="C15" s="93"/>
      <c r="D15" s="93"/>
      <c r="E15" s="93"/>
      <c r="F15" s="93"/>
      <c r="G15" s="93"/>
      <c r="H15" s="31"/>
      <c r="I15" s="31"/>
      <c r="J15" s="31"/>
      <c r="K15" s="31"/>
      <c r="L15" s="31"/>
      <c r="M15" s="31"/>
      <c r="N15" s="31"/>
      <c r="O15" s="31"/>
      <c r="P15" s="31"/>
      <c r="Q15" s="31"/>
      <c r="R15" s="31"/>
      <c r="S15" s="31"/>
      <c r="T15" s="31"/>
      <c r="U15" s="31"/>
      <c r="V15" s="31"/>
    </row>
    <row r="16" spans="1:22" x14ac:dyDescent="0.3">
      <c r="A16" s="31"/>
      <c r="B16" s="98"/>
      <c r="C16" s="98"/>
      <c r="D16" s="98"/>
      <c r="E16" s="98"/>
      <c r="F16" s="98"/>
      <c r="G16" s="98"/>
      <c r="H16" s="31"/>
      <c r="I16" s="31"/>
      <c r="J16" s="31"/>
      <c r="K16" s="31"/>
      <c r="L16" s="31"/>
      <c r="M16" s="31"/>
      <c r="N16" s="31"/>
      <c r="O16" s="31"/>
      <c r="P16" s="31"/>
      <c r="Q16" s="31"/>
      <c r="R16" s="31"/>
      <c r="S16" s="31"/>
      <c r="T16" s="31"/>
      <c r="U16" s="31"/>
      <c r="V16" s="31"/>
    </row>
    <row r="18" spans="1:13" x14ac:dyDescent="0.3">
      <c r="A18" s="31"/>
      <c r="B18" s="31"/>
      <c r="C18" s="31"/>
      <c r="D18" s="31"/>
      <c r="E18" s="31"/>
      <c r="F18" s="31"/>
      <c r="G18" s="31"/>
      <c r="H18" s="31"/>
      <c r="I18" s="31"/>
      <c r="J18" s="31"/>
      <c r="K18" s="31"/>
      <c r="L18" s="31"/>
      <c r="M18" s="31"/>
    </row>
    <row r="19" spans="1:13" x14ac:dyDescent="0.3">
      <c r="A19" s="31"/>
      <c r="B19" s="99"/>
      <c r="C19" s="31"/>
      <c r="D19" s="31"/>
      <c r="E19" s="31"/>
      <c r="F19" s="31"/>
      <c r="G19" s="31"/>
      <c r="H19" s="31"/>
      <c r="I19" s="31"/>
      <c r="J19" s="31"/>
      <c r="K19" s="31"/>
      <c r="L19" s="31"/>
      <c r="M19" s="31"/>
    </row>
    <row r="20" spans="1:13" x14ac:dyDescent="0.3">
      <c r="A20" s="31"/>
      <c r="B20" s="99"/>
      <c r="C20" s="99"/>
      <c r="D20" s="99"/>
      <c r="E20" s="99"/>
      <c r="F20" s="99"/>
      <c r="G20" s="99"/>
      <c r="H20" s="31"/>
      <c r="I20" s="31"/>
      <c r="J20" s="31"/>
      <c r="K20" s="31"/>
      <c r="L20" s="31"/>
      <c r="M20" s="31"/>
    </row>
    <row r="21" spans="1:13" x14ac:dyDescent="0.3">
      <c r="A21" s="31"/>
      <c r="B21" s="31"/>
      <c r="C21" s="31"/>
      <c r="D21" s="31"/>
      <c r="E21" s="31"/>
      <c r="F21" s="31"/>
      <c r="G21" s="31"/>
      <c r="H21" s="31"/>
      <c r="I21" s="31"/>
      <c r="J21" s="31"/>
      <c r="K21" s="31"/>
      <c r="L21" s="31"/>
      <c r="M21" s="31"/>
    </row>
    <row r="22" spans="1:13" x14ac:dyDescent="0.3">
      <c r="A22" s="31"/>
      <c r="B22" s="31"/>
      <c r="C22" s="31"/>
      <c r="D22" s="31"/>
      <c r="E22" s="31"/>
      <c r="F22" s="31"/>
      <c r="G22" s="31"/>
      <c r="H22" s="31"/>
      <c r="I22" s="31"/>
      <c r="J22" s="31"/>
      <c r="K22" s="31"/>
      <c r="L22" s="31"/>
      <c r="M22" s="31"/>
    </row>
    <row r="23" spans="1:13" x14ac:dyDescent="0.3">
      <c r="A23" s="42"/>
      <c r="B23" s="99"/>
      <c r="C23" s="99"/>
      <c r="D23" s="99"/>
      <c r="E23" s="99"/>
      <c r="F23" s="99"/>
      <c r="G23" s="99"/>
      <c r="H23" s="31"/>
      <c r="I23" s="31"/>
      <c r="J23" s="31"/>
      <c r="K23" s="31"/>
      <c r="L23" s="31"/>
      <c r="M23" s="31"/>
    </row>
    <row r="24" spans="1:13" x14ac:dyDescent="0.3">
      <c r="A24" s="31"/>
      <c r="B24" s="98"/>
      <c r="C24" s="98"/>
      <c r="D24" s="98"/>
      <c r="E24" s="98"/>
      <c r="F24" s="98"/>
      <c r="G24" s="98"/>
      <c r="H24" s="31"/>
      <c r="I24" s="31"/>
      <c r="J24" s="31"/>
      <c r="K24" s="31"/>
      <c r="L24" s="31"/>
      <c r="M24" s="31"/>
    </row>
    <row r="25" spans="1:13" x14ac:dyDescent="0.3">
      <c r="A25" s="31"/>
      <c r="B25" s="98"/>
      <c r="C25" s="31"/>
      <c r="D25" s="31"/>
      <c r="E25" s="31"/>
      <c r="F25" s="31"/>
      <c r="G25" s="31"/>
      <c r="H25" s="31"/>
      <c r="I25" s="31"/>
      <c r="J25" s="31"/>
      <c r="K25" s="31"/>
      <c r="L25" s="31"/>
      <c r="M25" s="31"/>
    </row>
    <row r="26" spans="1:13" x14ac:dyDescent="0.3">
      <c r="A26" s="42"/>
      <c r="B26" s="99"/>
      <c r="C26" s="99"/>
      <c r="D26" s="99"/>
      <c r="E26" s="99"/>
      <c r="F26" s="99"/>
      <c r="G26" s="99"/>
      <c r="H26" s="31"/>
      <c r="I26" s="31"/>
      <c r="J26" s="31"/>
      <c r="K26" s="31"/>
      <c r="L26" s="31"/>
      <c r="M26" s="31"/>
    </row>
    <row r="27" spans="1:13" x14ac:dyDescent="0.3">
      <c r="A27" s="31"/>
      <c r="B27" s="98"/>
      <c r="C27" s="98"/>
      <c r="D27" s="98"/>
      <c r="E27" s="98"/>
      <c r="F27" s="98"/>
      <c r="G27" s="98"/>
      <c r="H27" s="31"/>
      <c r="I27" s="31"/>
      <c r="J27" s="31"/>
      <c r="K27" s="31"/>
      <c r="L27" s="31"/>
      <c r="M27" s="31"/>
    </row>
  </sheetData>
  <sheetProtection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Q23"/>
  <sheetViews>
    <sheetView zoomScale="80" zoomScaleNormal="80" workbookViewId="0">
      <selection activeCell="C29" sqref="C29"/>
    </sheetView>
  </sheetViews>
  <sheetFormatPr defaultColWidth="9" defaultRowHeight="13.8" x14ac:dyDescent="0.25"/>
  <cols>
    <col min="1" max="1" width="9" style="3"/>
    <col min="2" max="2" width="18.69921875" style="3" customWidth="1"/>
    <col min="3" max="8" width="17" style="3" customWidth="1"/>
    <col min="9" max="9" width="16.19921875" style="3" customWidth="1"/>
    <col min="10" max="10" width="27.5" style="3" customWidth="1"/>
    <col min="11" max="11" width="11.8984375" style="3" customWidth="1"/>
    <col min="12" max="16384" width="9" style="3"/>
  </cols>
  <sheetData>
    <row r="2" spans="2:17" x14ac:dyDescent="0.25">
      <c r="B2" s="3">
        <f>'Current Coaches'!C3</f>
        <v>0</v>
      </c>
    </row>
    <row r="3" spans="2:17" x14ac:dyDescent="0.25">
      <c r="B3" s="3">
        <f>'Current Coaches'!C4</f>
        <v>0</v>
      </c>
    </row>
    <row r="5" spans="2:17" x14ac:dyDescent="0.25">
      <c r="B5" s="7"/>
      <c r="C5" s="126" t="s">
        <v>96</v>
      </c>
      <c r="D5" s="126"/>
      <c r="E5" s="126"/>
      <c r="F5" s="126"/>
      <c r="G5" s="127" t="s">
        <v>97</v>
      </c>
      <c r="H5" s="127"/>
    </row>
    <row r="6" spans="2:17" s="10" customFormat="1" ht="69" x14ac:dyDescent="0.25">
      <c r="B6" s="11" t="s">
        <v>77</v>
      </c>
      <c r="C6" s="45" t="s">
        <v>98</v>
      </c>
      <c r="D6" s="45" t="s">
        <v>99</v>
      </c>
      <c r="E6" s="45" t="s">
        <v>100</v>
      </c>
      <c r="F6" s="46" t="s">
        <v>101</v>
      </c>
      <c r="G6" s="46" t="s">
        <v>102</v>
      </c>
      <c r="H6" s="75" t="s">
        <v>103</v>
      </c>
      <c r="I6" s="41"/>
      <c r="J6" s="41"/>
      <c r="K6" s="41"/>
      <c r="L6" s="41"/>
      <c r="M6" s="41"/>
      <c r="N6" s="41"/>
      <c r="O6" s="41"/>
      <c r="P6" s="41"/>
      <c r="Q6" s="41"/>
    </row>
    <row r="7" spans="2:17" x14ac:dyDescent="0.25">
      <c r="B7" s="34" t="s">
        <v>55</v>
      </c>
      <c r="C7" s="47">
        <f>'Calc Sheet'!F2</f>
        <v>0</v>
      </c>
      <c r="D7" s="47" t="str">
        <f>IFERROR('Calc Sheet'!O2&amp;":1","-")</f>
        <v>-</v>
      </c>
      <c r="E7" s="47">
        <f>'Calc Sheet'!I2</f>
        <v>0</v>
      </c>
      <c r="F7" s="47">
        <f>'Calc Sheet'!K2</f>
        <v>0</v>
      </c>
      <c r="G7" s="47" t="str">
        <f>IFERROR('Calc Sheet'!T2,"-")</f>
        <v>-</v>
      </c>
      <c r="H7" s="74" t="str">
        <f>IFERROR(G7+E7,"-")</f>
        <v>-</v>
      </c>
      <c r="J7" s="35"/>
      <c r="K7" s="36"/>
      <c r="L7" s="36"/>
      <c r="M7" s="37"/>
      <c r="N7" s="38"/>
    </row>
    <row r="8" spans="2:17" x14ac:dyDescent="0.25">
      <c r="B8" s="33" t="s">
        <v>56</v>
      </c>
      <c r="C8" s="47">
        <f>'Calc Sheet'!F3</f>
        <v>0</v>
      </c>
      <c r="D8" s="47" t="str">
        <f>IFERROR('Calc Sheet'!O3&amp;":1","-")</f>
        <v>-</v>
      </c>
      <c r="E8" s="47">
        <f>'Calc Sheet'!I3</f>
        <v>0</v>
      </c>
      <c r="F8" s="47">
        <f>'Calc Sheet'!K3</f>
        <v>0</v>
      </c>
      <c r="G8" s="47" t="str">
        <f>IFERROR('Calc Sheet'!T3,"-")</f>
        <v>-</v>
      </c>
      <c r="H8" s="74" t="str">
        <f t="shared" ref="H8:H11" si="0">IFERROR(G8+E8,"-")</f>
        <v>-</v>
      </c>
      <c r="J8" s="35"/>
      <c r="K8" s="36"/>
      <c r="M8" s="37"/>
      <c r="N8" s="38"/>
    </row>
    <row r="9" spans="2:17" x14ac:dyDescent="0.25">
      <c r="B9" s="16" t="s">
        <v>57</v>
      </c>
      <c r="C9" s="47">
        <f>'Calc Sheet'!F4</f>
        <v>0</v>
      </c>
      <c r="D9" s="47" t="str">
        <f>IFERROR('Calc Sheet'!O4&amp;":1","-")</f>
        <v>-</v>
      </c>
      <c r="E9" s="47">
        <f>'Calc Sheet'!I4</f>
        <v>0</v>
      </c>
      <c r="F9" s="47">
        <f>'Calc Sheet'!K4</f>
        <v>0</v>
      </c>
      <c r="G9" s="47" t="str">
        <f>IFERROR('Calc Sheet'!T4,"-")</f>
        <v>-</v>
      </c>
      <c r="H9" s="74" t="str">
        <f t="shared" si="0"/>
        <v>-</v>
      </c>
      <c r="J9" s="35"/>
      <c r="K9" s="36"/>
      <c r="M9" s="37"/>
      <c r="N9" s="38"/>
    </row>
    <row r="10" spans="2:17" x14ac:dyDescent="0.25">
      <c r="B10" s="16" t="s">
        <v>58</v>
      </c>
      <c r="C10" s="47">
        <f>'Calc Sheet'!F5</f>
        <v>0</v>
      </c>
      <c r="D10" s="47" t="str">
        <f>IFERROR('Calc Sheet'!O5&amp;":1","-")</f>
        <v>-</v>
      </c>
      <c r="E10" s="47">
        <f>'Calc Sheet'!I5</f>
        <v>0</v>
      </c>
      <c r="F10" s="47">
        <f>'Calc Sheet'!K5</f>
        <v>0</v>
      </c>
      <c r="G10" s="47" t="str">
        <f>IFERROR('Calc Sheet'!T5,"-")</f>
        <v>-</v>
      </c>
      <c r="H10" s="74" t="str">
        <f t="shared" si="0"/>
        <v>-</v>
      </c>
      <c r="J10" s="35"/>
      <c r="K10" s="36"/>
      <c r="L10" s="36"/>
      <c r="M10" s="37"/>
      <c r="N10" s="38"/>
    </row>
    <row r="11" spans="2:17" x14ac:dyDescent="0.25">
      <c r="B11" s="16" t="s">
        <v>38</v>
      </c>
      <c r="C11" s="47">
        <f>'Calc Sheet'!F6</f>
        <v>0</v>
      </c>
      <c r="D11" s="47" t="str">
        <f>IFERROR('Calc Sheet'!O6&amp;":1","-")</f>
        <v>-</v>
      </c>
      <c r="E11" s="47">
        <f>'Calc Sheet'!I6</f>
        <v>0</v>
      </c>
      <c r="F11" s="47">
        <f>'Calc Sheet'!K6</f>
        <v>0</v>
      </c>
      <c r="G11" s="47" t="str">
        <f>IFERROR('Calc Sheet'!T6,"-")</f>
        <v>-</v>
      </c>
      <c r="H11" s="74" t="str">
        <f t="shared" si="0"/>
        <v>-</v>
      </c>
      <c r="J11" s="35"/>
      <c r="K11" s="36"/>
      <c r="M11" s="37"/>
      <c r="N11" s="38"/>
    </row>
    <row r="12" spans="2:17" x14ac:dyDescent="0.25">
      <c r="B12" s="39" t="s">
        <v>95</v>
      </c>
      <c r="C12" s="39">
        <f>'Calc Sheet'!F7</f>
        <v>0</v>
      </c>
      <c r="D12" s="43"/>
      <c r="E12" s="43"/>
      <c r="F12" s="39">
        <f>SUM(F7:F11)</f>
        <v>0</v>
      </c>
      <c r="G12" s="43"/>
      <c r="H12" s="39" t="str">
        <f>IFERROR(IF(SUM(H7:H11)=0,"-",SUM(H7:H11)),"-")</f>
        <v>-</v>
      </c>
      <c r="J12" s="35"/>
      <c r="N12" s="40"/>
    </row>
    <row r="13" spans="2:17" ht="14.25" customHeight="1" x14ac:dyDescent="0.25"/>
    <row r="14" spans="2:17" ht="27.6" x14ac:dyDescent="0.25">
      <c r="J14" s="48" t="s">
        <v>104</v>
      </c>
      <c r="K14" s="48" t="s">
        <v>105</v>
      </c>
    </row>
    <row r="15" spans="2:17" ht="14.25" customHeight="1" x14ac:dyDescent="0.25">
      <c r="J15" s="49" t="s">
        <v>106</v>
      </c>
      <c r="K15" s="50">
        <f>COUNTIF('Current Coaches'!$G$8:$G$79,J15)</f>
        <v>0</v>
      </c>
    </row>
    <row r="16" spans="2:17" ht="14.25" customHeight="1" x14ac:dyDescent="0.25">
      <c r="B16" s="11" t="s">
        <v>77</v>
      </c>
      <c r="C16" s="11" t="s">
        <v>107</v>
      </c>
      <c r="D16" s="11" t="s">
        <v>77</v>
      </c>
      <c r="E16" s="11" t="s">
        <v>108</v>
      </c>
      <c r="F16" s="11" t="s">
        <v>77</v>
      </c>
      <c r="G16" s="11" t="str">
        <f t="shared" ref="G16:G21" si="1">H6</f>
        <v>Total number of coaches required (Current + Future)</v>
      </c>
      <c r="H16" s="11"/>
      <c r="J16" s="51" t="s">
        <v>109</v>
      </c>
      <c r="K16" s="50">
        <f>COUNTIF('Current Coaches'!$G$8:$G$79,J16)</f>
        <v>0</v>
      </c>
    </row>
    <row r="17" spans="2:11" ht="14.25" customHeight="1" x14ac:dyDescent="0.25">
      <c r="B17" s="34" t="s">
        <v>55</v>
      </c>
      <c r="C17" s="16">
        <f>F7</f>
        <v>0</v>
      </c>
      <c r="D17" s="34" t="s">
        <v>55</v>
      </c>
      <c r="E17" s="16" t="str">
        <f>G7</f>
        <v>-</v>
      </c>
      <c r="F17" s="34" t="s">
        <v>55</v>
      </c>
      <c r="G17" s="16" t="str">
        <f t="shared" si="1"/>
        <v>-</v>
      </c>
      <c r="H17" s="16"/>
      <c r="J17" s="52" t="s">
        <v>110</v>
      </c>
      <c r="K17" s="50">
        <f>COUNTIF('Current Coaches'!$G$8:$G$79,J17)</f>
        <v>0</v>
      </c>
    </row>
    <row r="18" spans="2:11" ht="14.25" customHeight="1" x14ac:dyDescent="0.25">
      <c r="B18" s="33" t="s">
        <v>56</v>
      </c>
      <c r="C18" s="16">
        <f t="shared" ref="C18" si="2">F8</f>
        <v>0</v>
      </c>
      <c r="D18" s="33" t="s">
        <v>56</v>
      </c>
      <c r="E18" s="16" t="str">
        <f>G8</f>
        <v>-</v>
      </c>
      <c r="F18" s="33" t="s">
        <v>56</v>
      </c>
      <c r="G18" s="16" t="str">
        <f t="shared" si="1"/>
        <v>-</v>
      </c>
      <c r="H18" s="16"/>
      <c r="J18" s="52" t="s">
        <v>111</v>
      </c>
      <c r="K18" s="50">
        <f>COUNTIF('Current Coaches'!$G$8:$G$79,J18)</f>
        <v>0</v>
      </c>
    </row>
    <row r="19" spans="2:11" ht="14.25" customHeight="1" x14ac:dyDescent="0.25">
      <c r="B19" s="16" t="s">
        <v>57</v>
      </c>
      <c r="C19" s="16">
        <f t="shared" ref="C19" si="3">F9</f>
        <v>0</v>
      </c>
      <c r="D19" s="16" t="s">
        <v>57</v>
      </c>
      <c r="E19" s="16" t="str">
        <f>G9</f>
        <v>-</v>
      </c>
      <c r="F19" s="16" t="s">
        <v>57</v>
      </c>
      <c r="G19" s="16" t="str">
        <f t="shared" si="1"/>
        <v>-</v>
      </c>
      <c r="H19" s="16"/>
      <c r="J19" s="52" t="s">
        <v>112</v>
      </c>
      <c r="K19" s="50">
        <f>COUNTIF('Current Coaches'!$G$8:$G$79,J19)</f>
        <v>0</v>
      </c>
    </row>
    <row r="20" spans="2:11" ht="14.25" customHeight="1" x14ac:dyDescent="0.25">
      <c r="B20" s="16" t="s">
        <v>58</v>
      </c>
      <c r="C20" s="16">
        <f t="shared" ref="C20" si="4">F10</f>
        <v>0</v>
      </c>
      <c r="D20" s="16" t="s">
        <v>58</v>
      </c>
      <c r="E20" s="16" t="str">
        <f>G10</f>
        <v>-</v>
      </c>
      <c r="F20" s="16" t="s">
        <v>58</v>
      </c>
      <c r="G20" s="16" t="str">
        <f t="shared" si="1"/>
        <v>-</v>
      </c>
      <c r="H20" s="16"/>
      <c r="J20" s="52" t="s">
        <v>113</v>
      </c>
      <c r="K20" s="50">
        <f>COUNTIF('Current Coaches'!$G$8:$G$79,J20)</f>
        <v>0</v>
      </c>
    </row>
    <row r="21" spans="2:11" ht="14.25" customHeight="1" x14ac:dyDescent="0.25">
      <c r="B21" s="16" t="s">
        <v>38</v>
      </c>
      <c r="C21" s="16">
        <f t="shared" ref="C21" si="5">F11</f>
        <v>0</v>
      </c>
      <c r="D21" s="16" t="s">
        <v>38</v>
      </c>
      <c r="E21" s="16" t="str">
        <f>G11</f>
        <v>-</v>
      </c>
      <c r="F21" s="16" t="s">
        <v>38</v>
      </c>
      <c r="G21" s="16" t="str">
        <f t="shared" si="1"/>
        <v>-</v>
      </c>
      <c r="H21" s="16"/>
      <c r="J21" s="51" t="s">
        <v>114</v>
      </c>
      <c r="K21" s="50">
        <f>COUNTIF('Current Coaches'!$G$8:$G$79,J21)</f>
        <v>0</v>
      </c>
    </row>
    <row r="22" spans="2:11" x14ac:dyDescent="0.25">
      <c r="J22" s="52" t="s">
        <v>115</v>
      </c>
      <c r="K22" s="50">
        <f>COUNTIF('Current Coaches'!$G$8:$G$79,J22)</f>
        <v>0</v>
      </c>
    </row>
    <row r="23" spans="2:11" x14ac:dyDescent="0.25">
      <c r="J23" s="52" t="s">
        <v>116</v>
      </c>
      <c r="K23" s="50">
        <f>COUNTIF('Current Coaches'!$G$8:$G$79,J23)</f>
        <v>0</v>
      </c>
    </row>
  </sheetData>
  <sheetProtection selectLockedCells="1"/>
  <mergeCells count="2">
    <mergeCell ref="C5:F5"/>
    <mergeCell ref="G5:H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16E4-A4C8-41CC-B8CC-F4F4232241DB}">
  <dimension ref="B2:Q24"/>
  <sheetViews>
    <sheetView zoomScale="80" zoomScaleNormal="80" workbookViewId="0">
      <selection activeCell="C29" sqref="C29"/>
    </sheetView>
  </sheetViews>
  <sheetFormatPr defaultColWidth="9" defaultRowHeight="13.8" x14ac:dyDescent="0.25"/>
  <cols>
    <col min="1" max="1" width="9" style="3"/>
    <col min="2" max="2" width="18.69921875" style="3" customWidth="1"/>
    <col min="3" max="8" width="17" style="3" customWidth="1"/>
    <col min="9" max="9" width="16.19921875" style="3" customWidth="1"/>
    <col min="10" max="10" width="27.5" style="3" customWidth="1"/>
    <col min="11" max="11" width="11.8984375" style="3" customWidth="1"/>
    <col min="12" max="16384" width="9" style="3"/>
  </cols>
  <sheetData>
    <row r="2" spans="2:17" x14ac:dyDescent="0.25">
      <c r="B2" s="3">
        <f>'Current Coaches'!C3</f>
        <v>0</v>
      </c>
    </row>
    <row r="3" spans="2:17" x14ac:dyDescent="0.25">
      <c r="B3" s="3">
        <f>'Current Coaches'!C4</f>
        <v>0</v>
      </c>
    </row>
    <row r="5" spans="2:17" x14ac:dyDescent="0.25">
      <c r="B5" s="7"/>
      <c r="C5" s="126" t="s">
        <v>96</v>
      </c>
      <c r="D5" s="126"/>
      <c r="E5" s="126"/>
      <c r="F5" s="126"/>
      <c r="G5" s="127" t="s">
        <v>97</v>
      </c>
      <c r="H5" s="127"/>
    </row>
    <row r="6" spans="2:17" s="10" customFormat="1" ht="55.2" x14ac:dyDescent="0.25">
      <c r="B6" s="11" t="s">
        <v>117</v>
      </c>
      <c r="C6" s="45" t="s">
        <v>118</v>
      </c>
      <c r="D6" s="45" t="s">
        <v>119</v>
      </c>
      <c r="E6" s="45" t="s">
        <v>120</v>
      </c>
      <c r="F6" s="46" t="s">
        <v>121</v>
      </c>
      <c r="G6" s="46" t="s">
        <v>122</v>
      </c>
      <c r="H6" s="75" t="s">
        <v>123</v>
      </c>
      <c r="I6" s="41"/>
      <c r="J6" s="41"/>
      <c r="K6" s="41"/>
      <c r="L6" s="41"/>
      <c r="M6" s="41"/>
      <c r="N6" s="41"/>
      <c r="O6" s="41"/>
      <c r="P6" s="41"/>
      <c r="Q6" s="41"/>
    </row>
    <row r="7" spans="2:17" x14ac:dyDescent="0.25">
      <c r="B7" s="34" t="s">
        <v>72</v>
      </c>
      <c r="C7" s="47">
        <f>'Current Training and Matches'!C14</f>
        <v>0</v>
      </c>
      <c r="D7" s="47">
        <v>0</v>
      </c>
      <c r="E7" s="47">
        <v>0</v>
      </c>
      <c r="F7" s="47">
        <v>0</v>
      </c>
      <c r="G7" s="47">
        <f>D7-E7</f>
        <v>0</v>
      </c>
      <c r="H7" s="74">
        <f>2*('Current Training and Matches'!C14+'Current Training and Matches'!D14)</f>
        <v>0</v>
      </c>
      <c r="J7" s="35"/>
      <c r="K7" s="36"/>
      <c r="L7" s="36"/>
      <c r="M7" s="37"/>
      <c r="N7" s="38"/>
    </row>
    <row r="8" spans="2:17" x14ac:dyDescent="0.25">
      <c r="B8" s="33" t="s">
        <v>73</v>
      </c>
      <c r="C8" s="47">
        <f>'Current Training and Matches'!C15</f>
        <v>0</v>
      </c>
      <c r="D8" s="47">
        <f t="shared" ref="D8:D11" si="0">C8*2</f>
        <v>0</v>
      </c>
      <c r="E8" s="47">
        <f>'Umpire Data Calcs'!C29+'Umpire Data Calcs'!C30</f>
        <v>0</v>
      </c>
      <c r="F8" s="47">
        <f>E8+'Umpire Data Calcs'!C31</f>
        <v>0</v>
      </c>
      <c r="G8" s="47">
        <f t="shared" ref="G8:G11" si="1">D8-E8</f>
        <v>0</v>
      </c>
      <c r="H8" s="74">
        <f>2*('Current Training and Matches'!C15+'Current Training and Matches'!D15)</f>
        <v>0</v>
      </c>
      <c r="J8" s="35"/>
      <c r="K8" s="36"/>
      <c r="M8" s="37"/>
      <c r="N8" s="38"/>
    </row>
    <row r="9" spans="2:17" x14ac:dyDescent="0.25">
      <c r="B9" s="16" t="s">
        <v>74</v>
      </c>
      <c r="C9" s="47">
        <f>'Current Training and Matches'!C16</f>
        <v>0</v>
      </c>
      <c r="D9" s="47">
        <f t="shared" si="0"/>
        <v>0</v>
      </c>
      <c r="E9" s="47">
        <f>'Umpire Data Calcs'!C32+'Umpire Data Calcs'!C33</f>
        <v>0</v>
      </c>
      <c r="F9" s="47">
        <f>E9+'Umpire Data Calcs'!C34</f>
        <v>0</v>
      </c>
      <c r="G9" s="47">
        <f t="shared" si="1"/>
        <v>0</v>
      </c>
      <c r="H9" s="74">
        <f>2*('Current Training and Matches'!C16+'Current Training and Matches'!D16)</f>
        <v>0</v>
      </c>
      <c r="J9" s="35"/>
      <c r="K9" s="36"/>
      <c r="M9" s="37"/>
      <c r="N9" s="38"/>
    </row>
    <row r="10" spans="2:17" x14ac:dyDescent="0.25">
      <c r="B10" s="16" t="s">
        <v>75</v>
      </c>
      <c r="C10" s="47">
        <f>'Current Training and Matches'!C17</f>
        <v>0</v>
      </c>
      <c r="D10" s="47">
        <f t="shared" si="0"/>
        <v>0</v>
      </c>
      <c r="E10" s="47">
        <f>'Umpire Data Calcs'!C35+'Umpire Data Calcs'!C36</f>
        <v>0</v>
      </c>
      <c r="F10" s="47">
        <f>E10+'Umpire Data Calcs'!C37</f>
        <v>0</v>
      </c>
      <c r="G10" s="47">
        <f t="shared" si="1"/>
        <v>0</v>
      </c>
      <c r="H10" s="74">
        <f>2*('Current Training and Matches'!C17+'Current Training and Matches'!D17)</f>
        <v>0</v>
      </c>
      <c r="J10" s="35"/>
      <c r="K10" s="36"/>
      <c r="L10" s="36"/>
      <c r="M10" s="37"/>
      <c r="N10" s="38"/>
    </row>
    <row r="11" spans="2:17" x14ac:dyDescent="0.25">
      <c r="B11" s="16" t="s">
        <v>76</v>
      </c>
      <c r="C11" s="47">
        <f>'Current Training and Matches'!C18</f>
        <v>0</v>
      </c>
      <c r="D11" s="47">
        <f t="shared" si="0"/>
        <v>0</v>
      </c>
      <c r="E11" s="47">
        <f>'Umpire Data Calcs'!C38+'Umpire Data Calcs'!C39</f>
        <v>0</v>
      </c>
      <c r="F11" s="47">
        <f>E11+'Umpire Data Calcs'!C40</f>
        <v>0</v>
      </c>
      <c r="G11" s="47">
        <f t="shared" si="1"/>
        <v>0</v>
      </c>
      <c r="H11" s="74">
        <f>2*('Current Training and Matches'!C18+'Current Training and Matches'!D18)</f>
        <v>0</v>
      </c>
      <c r="J11" s="35"/>
      <c r="K11" s="36"/>
      <c r="M11" s="37"/>
      <c r="N11" s="38"/>
    </row>
    <row r="12" spans="2:17" x14ac:dyDescent="0.25">
      <c r="B12" s="39" t="s">
        <v>95</v>
      </c>
      <c r="C12" s="39">
        <f>'Calc Sheet'!F7</f>
        <v>0</v>
      </c>
      <c r="D12" s="43"/>
      <c r="E12" s="43"/>
      <c r="F12" s="39">
        <f>SUM(F7:F11)</f>
        <v>0</v>
      </c>
      <c r="G12" s="43"/>
      <c r="H12" s="39" t="str">
        <f>IFERROR(IF(SUM(H7:H11)=0,"-",SUM(H7:H11)),"-")</f>
        <v>-</v>
      </c>
      <c r="J12" s="35"/>
      <c r="N12" s="40"/>
    </row>
    <row r="13" spans="2:17" ht="14.25" customHeight="1" x14ac:dyDescent="0.25"/>
    <row r="14" spans="2:17" ht="27.6" x14ac:dyDescent="0.25">
      <c r="J14" s="48" t="s">
        <v>124</v>
      </c>
      <c r="K14" s="48" t="s">
        <v>125</v>
      </c>
    </row>
    <row r="15" spans="2:17" ht="14.25" customHeight="1" x14ac:dyDescent="0.25">
      <c r="J15" s="49" t="s">
        <v>115</v>
      </c>
      <c r="K15" s="50">
        <f>COUNTIF('Current Umpires'!$G$8:$G$79,J15)</f>
        <v>0</v>
      </c>
    </row>
    <row r="16" spans="2:17" ht="14.25" customHeight="1" x14ac:dyDescent="0.25">
      <c r="B16" s="11" t="s">
        <v>77</v>
      </c>
      <c r="C16" s="11" t="s">
        <v>107</v>
      </c>
      <c r="D16" s="11" t="s">
        <v>77</v>
      </c>
      <c r="E16" s="11" t="s">
        <v>108</v>
      </c>
      <c r="F16" s="11" t="s">
        <v>77</v>
      </c>
      <c r="G16" s="11" t="str">
        <f t="shared" ref="G16:G21" si="2">H6</f>
        <v>Total number of umpires required (for Future Growth Plans)</v>
      </c>
      <c r="H16" s="11"/>
      <c r="J16" s="51" t="s">
        <v>114</v>
      </c>
      <c r="K16" s="50">
        <f>COUNTIF('Current Umpires'!$G$8:$G$79,J16)</f>
        <v>0</v>
      </c>
    </row>
    <row r="17" spans="2:11" ht="14.25" customHeight="1" x14ac:dyDescent="0.25">
      <c r="B17" s="34" t="s">
        <v>55</v>
      </c>
      <c r="C17" s="16">
        <f>F7</f>
        <v>0</v>
      </c>
      <c r="D17" s="34" t="s">
        <v>55</v>
      </c>
      <c r="E17" s="16">
        <f>G7</f>
        <v>0</v>
      </c>
      <c r="F17" s="34" t="s">
        <v>55</v>
      </c>
      <c r="G17" s="16">
        <f t="shared" si="2"/>
        <v>0</v>
      </c>
      <c r="H17" s="16"/>
      <c r="J17" s="52" t="s">
        <v>126</v>
      </c>
      <c r="K17" s="50">
        <f>COUNTIF('Current Umpires'!$G$8:$G$79,J17)</f>
        <v>0</v>
      </c>
    </row>
    <row r="18" spans="2:11" ht="14.25" customHeight="1" x14ac:dyDescent="0.25">
      <c r="B18" s="33" t="s">
        <v>56</v>
      </c>
      <c r="C18" s="16">
        <f>F8</f>
        <v>0</v>
      </c>
      <c r="D18" s="33" t="s">
        <v>56</v>
      </c>
      <c r="E18" s="16">
        <f>G8</f>
        <v>0</v>
      </c>
      <c r="F18" s="33" t="s">
        <v>56</v>
      </c>
      <c r="G18" s="16">
        <f t="shared" si="2"/>
        <v>0</v>
      </c>
      <c r="H18" s="16"/>
      <c r="J18" s="52" t="s">
        <v>73</v>
      </c>
      <c r="K18" s="50">
        <f>COUNTIF('Current Umpires'!$G$8:$G$79,J18)</f>
        <v>0</v>
      </c>
    </row>
    <row r="19" spans="2:11" ht="14.25" customHeight="1" x14ac:dyDescent="0.25">
      <c r="B19" s="16" t="s">
        <v>57</v>
      </c>
      <c r="C19" s="16">
        <f>F9</f>
        <v>0</v>
      </c>
      <c r="D19" s="16" t="s">
        <v>57</v>
      </c>
      <c r="E19" s="16">
        <f>G9</f>
        <v>0</v>
      </c>
      <c r="F19" s="16" t="s">
        <v>57</v>
      </c>
      <c r="G19" s="16">
        <f t="shared" si="2"/>
        <v>0</v>
      </c>
      <c r="H19" s="16"/>
      <c r="J19" s="52" t="s">
        <v>113</v>
      </c>
      <c r="K19" s="50">
        <f>COUNTIF('Current Umpires'!$G$8:$G$79,J19)</f>
        <v>0</v>
      </c>
    </row>
    <row r="20" spans="2:11" ht="14.25" customHeight="1" x14ac:dyDescent="0.25">
      <c r="B20" s="16" t="s">
        <v>58</v>
      </c>
      <c r="C20" s="16">
        <f>F10</f>
        <v>0</v>
      </c>
      <c r="D20" s="16" t="s">
        <v>58</v>
      </c>
      <c r="E20" s="16">
        <f>G10</f>
        <v>0</v>
      </c>
      <c r="F20" s="16" t="s">
        <v>58</v>
      </c>
      <c r="G20" s="16">
        <f t="shared" si="2"/>
        <v>0</v>
      </c>
      <c r="H20" s="16"/>
      <c r="J20" s="52" t="s">
        <v>74</v>
      </c>
      <c r="K20" s="50">
        <f>COUNTIF('Current Umpires'!$G$8:$G$79,J20)</f>
        <v>0</v>
      </c>
    </row>
    <row r="21" spans="2:11" ht="14.25" customHeight="1" x14ac:dyDescent="0.25">
      <c r="B21" s="16" t="s">
        <v>38</v>
      </c>
      <c r="C21" s="16">
        <f>F11</f>
        <v>0</v>
      </c>
      <c r="D21" s="16" t="s">
        <v>38</v>
      </c>
      <c r="E21" s="16">
        <f>G11</f>
        <v>0</v>
      </c>
      <c r="F21" s="16" t="s">
        <v>38</v>
      </c>
      <c r="G21" s="16">
        <f t="shared" si="2"/>
        <v>0</v>
      </c>
      <c r="H21" s="16"/>
      <c r="J21" s="52" t="s">
        <v>127</v>
      </c>
      <c r="K21" s="50">
        <f>COUNTIF('Current Umpires'!$G$8:$G$79,J21)</f>
        <v>0</v>
      </c>
    </row>
    <row r="22" spans="2:11" x14ac:dyDescent="0.25">
      <c r="J22" s="51" t="s">
        <v>128</v>
      </c>
      <c r="K22" s="50">
        <f>COUNTIF('Current Umpires'!$G$8:$G$79,J22)</f>
        <v>0</v>
      </c>
    </row>
    <row r="23" spans="2:11" x14ac:dyDescent="0.25">
      <c r="J23" s="52" t="s">
        <v>129</v>
      </c>
      <c r="K23" s="50">
        <f>COUNTIF('Current Umpires'!$G$8:$G$79,J23)</f>
        <v>0</v>
      </c>
    </row>
    <row r="24" spans="2:11" x14ac:dyDescent="0.25">
      <c r="J24" s="52" t="s">
        <v>130</v>
      </c>
      <c r="K24" s="50">
        <f>COUNTIF('Current Umpires'!$G$8:$G$79,J24)</f>
        <v>0</v>
      </c>
    </row>
  </sheetData>
  <sheetProtection selectLockedCells="1"/>
  <mergeCells count="2">
    <mergeCell ref="C5:F5"/>
    <mergeCell ref="G5:H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J51"/>
  <sheetViews>
    <sheetView workbookViewId="0">
      <selection activeCell="C29" sqref="C29"/>
    </sheetView>
  </sheetViews>
  <sheetFormatPr defaultColWidth="9" defaultRowHeight="13.8" x14ac:dyDescent="0.25"/>
  <cols>
    <col min="1" max="1" width="40.69921875" customWidth="1"/>
    <col min="5" max="5" width="21.3984375" customWidth="1"/>
    <col min="6" max="9" width="11.69921875" customWidth="1"/>
  </cols>
  <sheetData>
    <row r="1" spans="1:2" x14ac:dyDescent="0.25">
      <c r="A1" t="s">
        <v>131</v>
      </c>
      <c r="B1">
        <f>COUNT('Current Coaches'!D8:D79)</f>
        <v>0</v>
      </c>
    </row>
    <row r="2" spans="1:2" x14ac:dyDescent="0.25">
      <c r="A2" t="str">
        <f>IF(B2=0,"","Male Coaches")</f>
        <v/>
      </c>
      <c r="B2">
        <f>IF(COUNTIF('Current Coaches'!D8:D79,"Male")=0,0,COUNTIF('Current Coaches'!D8:D79,"Male"))</f>
        <v>0</v>
      </c>
    </row>
    <row r="3" spans="1:2" x14ac:dyDescent="0.25">
      <c r="A3" t="str">
        <f>IF(B3=0,"","Female Coaches")</f>
        <v/>
      </c>
      <c r="B3">
        <f>IF(COUNTIF('Current Coaches'!D8:D79,"Female")=0,0,COUNTIF('Current Coaches'!D8:D79,"Female"))</f>
        <v>0</v>
      </c>
    </row>
    <row r="4" spans="1:2" x14ac:dyDescent="0.25">
      <c r="A4" t="str">
        <f>IF(B4=0,"","Non-Binary Coaches")</f>
        <v/>
      </c>
      <c r="B4">
        <f>IF(COUNTIF('Current Coaches'!D8:D79,"Non-Binary")=0,0,COUNTIF('Current Coaches'!D8:D79,"Non-Binary"))</f>
        <v>0</v>
      </c>
    </row>
    <row r="5" spans="1:2" x14ac:dyDescent="0.25">
      <c r="A5" t="str">
        <f>IF(B5=0,"","Prefer not to say")</f>
        <v/>
      </c>
      <c r="B5">
        <f>IF(COUNTIF('Current Coaches'!D8:D80,"Prefer not to say")=0,0,COUNTIF('Current Coaches'!D8:D80,"Prefer not to say"))</f>
        <v>0</v>
      </c>
    </row>
    <row r="6" spans="1:2" x14ac:dyDescent="0.25">
      <c r="A6" t="s">
        <v>132</v>
      </c>
      <c r="B6">
        <f>COUNTIF('Current Coaches'!$E$8:$E$80,A6)</f>
        <v>0</v>
      </c>
    </row>
    <row r="7" spans="1:2" x14ac:dyDescent="0.25">
      <c r="A7" t="s">
        <v>133</v>
      </c>
      <c r="B7">
        <f>COUNTIF('Current Coaches'!$E$8:$E$80,A7)</f>
        <v>0</v>
      </c>
    </row>
    <row r="8" spans="1:2" x14ac:dyDescent="0.25">
      <c r="A8" t="s">
        <v>134</v>
      </c>
      <c r="B8">
        <f>COUNTIF('Current Coaches'!$E$8:$E$80,A8)</f>
        <v>0</v>
      </c>
    </row>
    <row r="9" spans="1:2" x14ac:dyDescent="0.25">
      <c r="A9" t="s">
        <v>135</v>
      </c>
      <c r="B9">
        <f>COUNTIF('Current Coaches'!$E$8:$E$80,A9)</f>
        <v>0</v>
      </c>
    </row>
    <row r="10" spans="1:2" x14ac:dyDescent="0.25">
      <c r="A10" t="s">
        <v>136</v>
      </c>
      <c r="B10">
        <f>COUNTIF('Current Coaches'!$E$8:$E$80,A10)</f>
        <v>0</v>
      </c>
    </row>
    <row r="11" spans="1:2" x14ac:dyDescent="0.25">
      <c r="A11" t="s">
        <v>137</v>
      </c>
      <c r="B11">
        <f>COUNTIF('Current Coaches'!$E$8:$E$80,A11)</f>
        <v>0</v>
      </c>
    </row>
    <row r="12" spans="1:2" x14ac:dyDescent="0.25">
      <c r="A12" t="s">
        <v>138</v>
      </c>
      <c r="B12">
        <f>COUNTIF('Current Coaches'!$E$8:$E$80,A12)</f>
        <v>0</v>
      </c>
    </row>
    <row r="13" spans="1:2" x14ac:dyDescent="0.25">
      <c r="A13" t="s">
        <v>106</v>
      </c>
      <c r="B13">
        <f>COUNTIF('Current Coaches'!$G$8:$G$79,'Coach Data Calcs'!A13)</f>
        <v>0</v>
      </c>
    </row>
    <row r="14" spans="1:2" x14ac:dyDescent="0.25">
      <c r="A14" t="s">
        <v>139</v>
      </c>
      <c r="B14">
        <f>COUNTIF('Current Coaches'!$G$8:$G$79,'Coach Data Calcs'!A14)</f>
        <v>0</v>
      </c>
    </row>
    <row r="15" spans="1:2" x14ac:dyDescent="0.25">
      <c r="A15" t="s">
        <v>110</v>
      </c>
      <c r="B15">
        <f>COUNTIF('Current Coaches'!$G$8:$G$79,'Coach Data Calcs'!A15)</f>
        <v>0</v>
      </c>
    </row>
    <row r="16" spans="1:2" x14ac:dyDescent="0.25">
      <c r="A16" t="s">
        <v>111</v>
      </c>
      <c r="B16">
        <f>COUNTIF('Current Coaches'!$G$8:$G$79,'Coach Data Calcs'!A16)</f>
        <v>0</v>
      </c>
    </row>
    <row r="17" spans="1:2" x14ac:dyDescent="0.25">
      <c r="A17" t="s">
        <v>113</v>
      </c>
      <c r="B17">
        <f>COUNTIF('Current Coaches'!$G$8:$G$79,'Coach Data Calcs'!A17)</f>
        <v>0</v>
      </c>
    </row>
    <row r="18" spans="1:2" x14ac:dyDescent="0.25">
      <c r="A18" t="s">
        <v>114</v>
      </c>
      <c r="B18">
        <f>COUNTIF('Current Coaches'!$G$8:$G$79,'Coach Data Calcs'!A18)</f>
        <v>0</v>
      </c>
    </row>
    <row r="19" spans="1:2" x14ac:dyDescent="0.25">
      <c r="A19" t="s">
        <v>115</v>
      </c>
      <c r="B19">
        <f>COUNTIF('Current Coaches'!$G$8:$G$79,'Coach Data Calcs'!A19)</f>
        <v>0</v>
      </c>
    </row>
    <row r="20" spans="1:2" x14ac:dyDescent="0.25">
      <c r="A20" t="s">
        <v>116</v>
      </c>
      <c r="B20">
        <f>COUNTIF('Current Coaches'!$G$8:$G$79,'Coach Data Calcs'!A20)</f>
        <v>0</v>
      </c>
    </row>
    <row r="37" spans="1:10" x14ac:dyDescent="0.25">
      <c r="A37" t="s">
        <v>22</v>
      </c>
      <c r="B37" t="s">
        <v>55</v>
      </c>
      <c r="C37">
        <f>COUNTIFS('Current Coaches'!$F$8:$F$79,'Coach Data Calcs'!$A37,'Current Coaches'!M$8:M$79,"&gt;0")</f>
        <v>0</v>
      </c>
    </row>
    <row r="38" spans="1:10" x14ac:dyDescent="0.25">
      <c r="A38" t="s">
        <v>22</v>
      </c>
      <c r="B38" t="s">
        <v>56</v>
      </c>
      <c r="C38">
        <f>COUNTIFS('Current Coaches'!$F$8:$F$79,'Coach Data Calcs'!$A37,'Current Coaches'!N$8:N$79,"&gt;0")</f>
        <v>0</v>
      </c>
    </row>
    <row r="39" spans="1:10" x14ac:dyDescent="0.25">
      <c r="A39" t="s">
        <v>22</v>
      </c>
      <c r="B39" t="s">
        <v>57</v>
      </c>
      <c r="C39">
        <f>COUNTIFS('Current Coaches'!$F$8:$F$79,'Coach Data Calcs'!$A37,'Current Coaches'!O$8:O$79,"&gt;0")</f>
        <v>0</v>
      </c>
      <c r="E39" s="3"/>
      <c r="F39" s="3"/>
      <c r="G39" s="3"/>
      <c r="H39" s="3"/>
      <c r="I39" s="3"/>
      <c r="J39" s="3"/>
    </row>
    <row r="40" spans="1:10" x14ac:dyDescent="0.25">
      <c r="A40" t="s">
        <v>22</v>
      </c>
      <c r="B40" t="s">
        <v>36</v>
      </c>
      <c r="C40">
        <f>COUNTIFS('Current Coaches'!$F$8:$F$79,'Coach Data Calcs'!$A37,'Current Coaches'!P$8:P$79,"&gt;0")</f>
        <v>0</v>
      </c>
      <c r="E40" s="3"/>
      <c r="F40" s="55" t="s">
        <v>22</v>
      </c>
      <c r="G40" s="55" t="s">
        <v>24</v>
      </c>
      <c r="H40" s="55" t="s">
        <v>140</v>
      </c>
      <c r="I40" s="3"/>
    </row>
    <row r="41" spans="1:10" x14ac:dyDescent="0.25">
      <c r="A41" t="s">
        <v>22</v>
      </c>
      <c r="B41" t="s">
        <v>38</v>
      </c>
      <c r="C41">
        <f>COUNTIFS('Current Coaches'!$F$8:$F$79,'Coach Data Calcs'!$A37,'Current Coaches'!Q$8:Q$79,"&gt;0")</f>
        <v>0</v>
      </c>
      <c r="E41" s="16" t="s">
        <v>55</v>
      </c>
      <c r="F41" s="16">
        <f>COUNTIFS('Current Coaches'!$F$8:$F$79,'Coach Data Calcs'!F$40,'Current Coaches'!$M$8:$M$79,"&gt;0")</f>
        <v>0</v>
      </c>
      <c r="G41" s="16">
        <f>COUNTIFS('Current Coaches'!$F$8:$F$79,'Coach Data Calcs'!G$40,'Current Coaches'!$M$8:$M$79,"&gt;0")</f>
        <v>0</v>
      </c>
      <c r="H41" s="16">
        <f>COUNTIFS('Current Coaches'!$F$8:$F$79,'Coach Data Calcs'!H$40,'Current Coaches'!$M$8:$M$79,"&gt;0")</f>
        <v>0</v>
      </c>
      <c r="I41" s="3"/>
    </row>
    <row r="42" spans="1:10" x14ac:dyDescent="0.25">
      <c r="A42" t="s">
        <v>24</v>
      </c>
      <c r="B42" t="s">
        <v>55</v>
      </c>
      <c r="C42">
        <f>COUNTIFS('Current Coaches'!$F$8:$F$79,'Coach Data Calcs'!$A42,'Current Coaches'!M$8:M$79,"&gt;0")</f>
        <v>0</v>
      </c>
      <c r="E42" s="16" t="s">
        <v>56</v>
      </c>
      <c r="F42" s="29">
        <f>COUNTIFS('Current Coaches'!$F$8:$F$79,'Coach Data Calcs'!F$40,'Current Coaches'!$N$8:$N$79,"&gt;0")</f>
        <v>0</v>
      </c>
      <c r="G42" s="29">
        <f>COUNTIFS('Current Coaches'!$F$8:$F$79,'Coach Data Calcs'!G$40,'Current Coaches'!$N$8:$N$79,"&gt;0")</f>
        <v>0</v>
      </c>
      <c r="H42" s="29">
        <f>COUNTIFS('Current Coaches'!$F$8:$F$79,'Coach Data Calcs'!H$40,'Current Coaches'!$N$8:$N$79,"&gt;0")</f>
        <v>0</v>
      </c>
      <c r="I42" s="3"/>
    </row>
    <row r="43" spans="1:10" x14ac:dyDescent="0.25">
      <c r="A43" t="s">
        <v>24</v>
      </c>
      <c r="B43" t="s">
        <v>56</v>
      </c>
      <c r="C43">
        <f>COUNTIFS('Current Coaches'!$F$8:$F$79,'Coach Data Calcs'!$A42,'Current Coaches'!N$8:N$79,"&gt;0")</f>
        <v>0</v>
      </c>
      <c r="E43" s="16" t="s">
        <v>57</v>
      </c>
      <c r="F43" s="29">
        <f>COUNTIFS('Current Coaches'!$F$8:$F$79,'Coach Data Calcs'!F$40,'Current Coaches'!$O$8:$O$79,"&gt;0")</f>
        <v>0</v>
      </c>
      <c r="G43" s="29">
        <f>COUNTIFS('Current Coaches'!$F$8:$F$79,'Coach Data Calcs'!G$40,'Current Coaches'!$O$8:$O$79,"&gt;0")</f>
        <v>0</v>
      </c>
      <c r="H43" s="29">
        <f>COUNTIFS('Current Coaches'!$F$8:$F$79,'Coach Data Calcs'!H$40,'Current Coaches'!$O$8:$O$79,"&gt;0")</f>
        <v>0</v>
      </c>
      <c r="I43" s="3"/>
    </row>
    <row r="44" spans="1:10" x14ac:dyDescent="0.25">
      <c r="A44" t="s">
        <v>24</v>
      </c>
      <c r="B44" t="s">
        <v>57</v>
      </c>
      <c r="C44">
        <f>COUNTIFS('Current Coaches'!$F$8:$F$79,'Coach Data Calcs'!$A42,'Current Coaches'!O$8:O$79,"&gt;0")</f>
        <v>0</v>
      </c>
      <c r="E44" s="16" t="s">
        <v>36</v>
      </c>
      <c r="F44" s="29">
        <f>COUNTIFS('Current Coaches'!$F$8:$F$79,'Coach Data Calcs'!F$40,'Current Coaches'!$P$8:$P$79,"&gt;0")</f>
        <v>0</v>
      </c>
      <c r="G44" s="29">
        <f>COUNTIFS('Current Coaches'!$F$8:$F$79,'Coach Data Calcs'!G$40,'Current Coaches'!$P$8:$P$79,"&gt;0")</f>
        <v>0</v>
      </c>
      <c r="H44" s="29">
        <f>COUNTIFS('Current Coaches'!$F$8:$F$79,'Coach Data Calcs'!H$40,'Current Coaches'!$P$8:$P$79,"&gt;0")</f>
        <v>0</v>
      </c>
      <c r="I44" s="3"/>
    </row>
    <row r="45" spans="1:10" x14ac:dyDescent="0.25">
      <c r="A45" t="s">
        <v>24</v>
      </c>
      <c r="B45" t="s">
        <v>36</v>
      </c>
      <c r="C45">
        <f>COUNTIFS('Current Coaches'!$F$8:$F$79,'Coach Data Calcs'!$A42,'Current Coaches'!P$8:P$79,"&gt;0")</f>
        <v>0</v>
      </c>
      <c r="E45" s="16" t="s">
        <v>38</v>
      </c>
      <c r="F45" s="29">
        <f>COUNTIFS('Current Coaches'!$F$8:$F$79,'Coach Data Calcs'!F$40,'Current Coaches'!$Q$8:$Q$79,"&gt;0")</f>
        <v>0</v>
      </c>
      <c r="G45" s="29">
        <f>COUNTIFS('Current Coaches'!$F$8:$F$79,'Coach Data Calcs'!G$40,'Current Coaches'!$Q$8:$Q$79,"&gt;0")</f>
        <v>0</v>
      </c>
      <c r="H45" s="29">
        <f>COUNTIFS('Current Coaches'!$F$8:$F$79,'Coach Data Calcs'!H$40,'Current Coaches'!$Q$8:$Q$79,"&gt;0")</f>
        <v>0</v>
      </c>
      <c r="I45" s="3"/>
    </row>
    <row r="46" spans="1:10" x14ac:dyDescent="0.25">
      <c r="A46" t="s">
        <v>24</v>
      </c>
      <c r="B46" t="s">
        <v>38</v>
      </c>
      <c r="C46">
        <f>COUNTIFS('Current Coaches'!$F$8:$F$79,'Coach Data Calcs'!$A42,'Current Coaches'!Q$8:Q$79,"&gt;0")</f>
        <v>0</v>
      </c>
      <c r="E46" s="3"/>
      <c r="F46" s="3"/>
      <c r="G46" s="3"/>
      <c r="H46" s="3"/>
      <c r="I46" s="3"/>
      <c r="J46" s="3"/>
    </row>
    <row r="47" spans="1:10" x14ac:dyDescent="0.25">
      <c r="A47" t="s">
        <v>26</v>
      </c>
      <c r="B47" t="s">
        <v>55</v>
      </c>
      <c r="C47">
        <f>COUNTIFS('Current Coaches'!$F$8:$F$79,'Coach Data Calcs'!$A47,'Current Coaches'!M$8:M$79,"&gt;0")</f>
        <v>0</v>
      </c>
      <c r="E47" s="3"/>
      <c r="F47" s="3"/>
      <c r="G47" s="3"/>
      <c r="H47" s="3"/>
      <c r="I47" s="3"/>
      <c r="J47" s="3"/>
    </row>
    <row r="48" spans="1:10" x14ac:dyDescent="0.25">
      <c r="A48" t="s">
        <v>26</v>
      </c>
      <c r="B48" t="s">
        <v>56</v>
      </c>
      <c r="C48">
        <f>COUNTIFS('Current Coaches'!$F$8:$F$79,'Coach Data Calcs'!$A47,'Current Coaches'!N$8:N$79,"&gt;0")</f>
        <v>0</v>
      </c>
      <c r="J48" s="3"/>
    </row>
    <row r="49" spans="1:10" x14ac:dyDescent="0.25">
      <c r="A49" t="s">
        <v>26</v>
      </c>
      <c r="B49" t="s">
        <v>57</v>
      </c>
      <c r="C49">
        <f>COUNTIFS('Current Coaches'!$F$8:$F$79,'Coach Data Calcs'!$A47,'Current Coaches'!O$8:O$79,"&gt;0")</f>
        <v>0</v>
      </c>
      <c r="J49" s="3"/>
    </row>
    <row r="50" spans="1:10" x14ac:dyDescent="0.25">
      <c r="A50" t="s">
        <v>26</v>
      </c>
      <c r="B50" t="s">
        <v>36</v>
      </c>
      <c r="C50">
        <f>COUNTIFS('Current Coaches'!$F$8:$F$79,'Coach Data Calcs'!$A47,'Current Coaches'!P$8:P$79,"&gt;0")</f>
        <v>0</v>
      </c>
      <c r="J50" s="3"/>
    </row>
    <row r="51" spans="1:10" x14ac:dyDescent="0.25">
      <c r="A51" t="s">
        <v>26</v>
      </c>
      <c r="B51" t="s">
        <v>38</v>
      </c>
      <c r="C51">
        <f>COUNTIFS('Current Coaches'!$F$8:$F$79,'Coach Data Calcs'!$A47,'Current Coaches'!Q$8:Q$79,"&gt;0")</f>
        <v>0</v>
      </c>
    </row>
  </sheetData>
  <sheetProtection selectLockedCell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1E8144D5E8A64BA5B4B453E1FCCE10" ma:contentTypeVersion="17" ma:contentTypeDescription="Create a new document." ma:contentTypeScope="" ma:versionID="8354c71a2d5102e907e58abf7ec61f14">
  <xsd:schema xmlns:xsd="http://www.w3.org/2001/XMLSchema" xmlns:xs="http://www.w3.org/2001/XMLSchema" xmlns:p="http://schemas.microsoft.com/office/2006/metadata/properties" xmlns:ns2="f25d9adc-a27c-49a0-ace5-48ddb986e10f" xmlns:ns3="82db9f82-a3c6-452c-9988-d641aabc5e03" targetNamespace="http://schemas.microsoft.com/office/2006/metadata/properties" ma:root="true" ma:fieldsID="697e23359dd57a0df2bfad116ae1e7b1" ns2:_="" ns3:_="">
    <xsd:import namespace="f25d9adc-a27c-49a0-ace5-48ddb986e10f"/>
    <xsd:import namespace="82db9f82-a3c6-452c-9988-d641aabc5e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d9adc-a27c-49a0-ace5-48ddb986e1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5bf10bd-74d4-40b9-afe5-156f48064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db9f82-a3c6-452c-9988-d641aabc5e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a4cb736-90d6-49fb-9505-569c71a8dc90}" ma:internalName="TaxCatchAll" ma:showField="CatchAllData" ma:web="82db9f82-a3c6-452c-9988-d641aabc5e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25d9adc-a27c-49a0-ace5-48ddb986e10f">
      <Terms xmlns="http://schemas.microsoft.com/office/infopath/2007/PartnerControls"/>
    </lcf76f155ced4ddcb4097134ff3c332f>
    <TaxCatchAll xmlns="82db9f82-a3c6-452c-9988-d641aabc5e0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19D4CA-F430-483B-B9D2-76D32C3D43A2}"/>
</file>

<file path=customXml/itemProps2.xml><?xml version="1.0" encoding="utf-8"?>
<ds:datastoreItem xmlns:ds="http://schemas.openxmlformats.org/officeDocument/2006/customXml" ds:itemID="{FDC1C472-4888-45E4-AEB4-D5B2E4537E6A}">
  <ds:schemaRefs>
    <ds:schemaRef ds:uri="a463c3a3-83a4-49c2-99d2-e813ff5fd490"/>
    <ds:schemaRef ds:uri="http://purl.org/dc/terms/"/>
    <ds:schemaRef ds:uri="http://schemas.microsoft.com/office/2006/metadata/properties"/>
    <ds:schemaRef ds:uri="http://purl.org/dc/elements/1.1/"/>
    <ds:schemaRef ds:uri="http://schemas.microsoft.com/sharepoint/v3"/>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1e38aeff-b856-413d-95b3-94a2c48b16dd"/>
  </ds:schemaRefs>
</ds:datastoreItem>
</file>

<file path=customXml/itemProps3.xml><?xml version="1.0" encoding="utf-8"?>
<ds:datastoreItem xmlns:ds="http://schemas.openxmlformats.org/officeDocument/2006/customXml" ds:itemID="{345785F0-7636-40B7-8266-C88371C1E7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Instructions</vt:lpstr>
      <vt:lpstr>Current Coaches</vt:lpstr>
      <vt:lpstr>Current Others</vt:lpstr>
      <vt:lpstr>Current Umpires</vt:lpstr>
      <vt:lpstr>Current Training and Matches</vt:lpstr>
      <vt:lpstr>Calc Sheet</vt:lpstr>
      <vt:lpstr>Players Table</vt:lpstr>
      <vt:lpstr>Teams Table</vt:lpstr>
      <vt:lpstr>Coach Data Calcs</vt:lpstr>
      <vt:lpstr>Umpire Data Calcs</vt:lpstr>
      <vt:lpstr>Summary Sheet Coaches</vt:lpstr>
      <vt:lpstr>Summary Sheet Umpires</vt:lpstr>
      <vt:lpstr>Coach Development Needs</vt:lpstr>
      <vt:lpstr>Umpire Development Needs</vt:lpstr>
      <vt:lpstr>Action Plan</vt:lpstr>
      <vt:lpstr>Safeguarding</vt:lpstr>
      <vt:lpstr>Safeguarding Calc</vt:lpstr>
      <vt:lpstr>'Summary Sheet Coaches'!Print_Area</vt:lpstr>
      <vt:lpstr>'Summary Sheet Umpires'!Print_Area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Mc</dc:creator>
  <cp:keywords/>
  <dc:description/>
  <cp:lastModifiedBy>Stephen Tabb</cp:lastModifiedBy>
  <cp:revision/>
  <dcterms:created xsi:type="dcterms:W3CDTF">2015-09-30T09:22:04Z</dcterms:created>
  <dcterms:modified xsi:type="dcterms:W3CDTF">2023-06-27T19:07:03Z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3</vt:i4>
  </property>
  <property fmtid="{D5CDD505-2E9C-101B-9397-08002B2CF9AE}" pid="3" name="ContentTypeId">
    <vt:lpwstr>0x010100E41E8144D5E8A64BA5B4B453E1FCCE10</vt:lpwstr>
  </property>
  <property fmtid="{D5CDD505-2E9C-101B-9397-08002B2CF9AE}" pid="4" name="MediaServiceImageTags">
    <vt:lpwstr/>
  </property>
</Properties>
</file>